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<sst xmlns="http://schemas.openxmlformats.org/spreadsheetml/2006/main" count="1332" uniqueCount="806">
  <si>
    <t>Разработка расчетной схемы газоснабжения и проектно-сметной документации на строительство газопровода низкого давления к жилому сектору в д.Савина</t>
  </si>
  <si>
    <t xml:space="preserve">Уменьшение очереди на получение путевки в д./сад, достижение </t>
  </si>
  <si>
    <t>Развитие материально-технической базы столовых в общеобразовательных учреждениях</t>
  </si>
  <si>
    <t>Раннее выявление заболеваний, профилактика заболеваний</t>
  </si>
  <si>
    <t>Улучшение качества диагностики, раннее выявление и</t>
  </si>
  <si>
    <t>диагностики, лечение и выхаживание новорожденных</t>
  </si>
  <si>
    <t>заболеваний. Улучшение диагностики, лечение и выхаживание новорожденных, снижение млад смертности</t>
  </si>
  <si>
    <t>Помощь муниципальным учреждениям (снабжение песком детских дошкольных учреждений, средних общеобразовательных учреждений)</t>
  </si>
  <si>
    <t>Строительство, приобретение жилья, молодым семьям</t>
  </si>
  <si>
    <t>Пополнение библиотечного фонда библиотек, приобретение компьютерного оборудования и лицензионного программного обеспечения, подключение к сети Интернет</t>
  </si>
  <si>
    <t xml:space="preserve">Расширение круга пользователей библиотек. Обеспечение доступа </t>
  </si>
  <si>
    <t>Социокультурная реабилитация особых групп населения</t>
  </si>
  <si>
    <t>Приобретение музыкальной и звуковой аппаратуры, специального</t>
  </si>
  <si>
    <t>Улучшение внестационарного обслуживания, развитие концертной деятельности коллективов художественной самодеятельности</t>
  </si>
  <si>
    <t>Комитет по физической культуре, спорту и туризму администрации Пышминского городского округа, МБУ "Центр физической культуры и спорта"(с 01.01.2012)</t>
  </si>
  <si>
    <t xml:space="preserve">Увеличение доли граждан систематически занимающихся физической культурой и спортом, до 17% от общего числа жителей Пышминского городского округа </t>
  </si>
  <si>
    <t>Развитие материально-технической базы Комитета по физической культуре, спорту и туризму</t>
  </si>
  <si>
    <t>Комитет по физической культуре, спорту и туризму администрации ПГО</t>
  </si>
  <si>
    <t>Защита детей от преступных посягательств, в том числе вовлечение их в преступную деятельность, защита прав ребенка.</t>
  </si>
  <si>
    <t>Проведение профилактической работы с лицами, склонными к употреблению спиртных напитков и наркотических веществ</t>
  </si>
  <si>
    <t>Организация ярмарок вакансий и учебных рабочих мест, единиц</t>
  </si>
  <si>
    <t>Организация ярмарок вакансий и учебных мест для непосредственной встречи работодателей с безработными и ищущими работу гражданами- ежегодно по 4 ярмарке (20 ярмарок)</t>
  </si>
  <si>
    <t>Информаривание населения, работодателей о потребностях рынка труда, возможностях профессионального обучения, профориентации, сокращение сроков поиска работы гражданами и комплектования рабочих мест</t>
  </si>
  <si>
    <t>Организация временного трудоустройства безработных граждан в возрасте от 18 до 20 лет  из числа выпускников учреждений начального и среднего профессионального образования, ищущих работу впервые</t>
  </si>
  <si>
    <t>Развитие и совершенствование прикладного программного обеспечения и технических средств автоматизированных систем</t>
  </si>
  <si>
    <t xml:space="preserve">Полное и качественное удовлетворение потребности населения промышленными и продовольственными товарами </t>
  </si>
  <si>
    <t>Товарооборот бытовых и гостиничных услуг</t>
  </si>
  <si>
    <t>Повышение квалификации  работников</t>
  </si>
  <si>
    <t>Организация выездной торговли</t>
  </si>
  <si>
    <t>Обеспечение жильем ветеранов ВОВ( строительство 2-х 24 квартирных домов-2011 год), в 2012 году строительство 2-х домов</t>
  </si>
  <si>
    <t>Среднегодовой выпуск песка не менее 100 тыс. куб метров в год</t>
  </si>
  <si>
    <t>Проведение научно-исследовательских опытно-конструкторских работ,связанные с выходом продукции на серийное производство</t>
  </si>
  <si>
    <t>Улучшение условий содержания скота, увеличение продуктивности и повышение производительности труда</t>
  </si>
  <si>
    <t xml:space="preserve">Реконструкция животноводческих помещений </t>
  </si>
  <si>
    <t>Строительство молочных комплексов, реконструкция коровников</t>
  </si>
  <si>
    <t>Экономия теплоэнергетических ресурсов, улучшение теплоснабжения</t>
  </si>
  <si>
    <t>Отдел ЖКХ, строительства и газификации администрации ПГО, Отдел строительства, газификации и жилищной политики администрации ПГО (с 01.01.2012)</t>
  </si>
  <si>
    <t xml:space="preserve"> Улучшение качества жизни населения, обеспечение населения дешевым видом топлива.</t>
  </si>
  <si>
    <t xml:space="preserve">Отдел ЖКХ, строительства </t>
  </si>
  <si>
    <t>Перевод больницы на автономное отопление. Улучшение условий предоставления муниципальных</t>
  </si>
  <si>
    <t xml:space="preserve"> услуг, экономия бюджетных средств</t>
  </si>
  <si>
    <t>Отдел ЖКХ, строительства</t>
  </si>
  <si>
    <t>Отдел ЖКХ, строительства и газификации администрации ПГО</t>
  </si>
  <si>
    <t>Отдел ЖКХ, строительства и</t>
  </si>
  <si>
    <t xml:space="preserve"> газификации администрации ПГО, Отдел строительства, газификации и жилищной политики администрации ПГО ( с 01.01.2012).</t>
  </si>
  <si>
    <t>Отдел ЖКХ, строительства и газификации администрации ПГО, Отдел строительства, газификации и жилищной политики администрации ПГО ( с 01.01.2012)</t>
  </si>
  <si>
    <t>Отдел ЖКХ, строительства и газификации администрации ПГО, ЗАО "Регионгазинвест", Отдел строительства, газификации и жилищной политики администрации ПГО ( с 01.01.2012)</t>
  </si>
  <si>
    <t>Экспертиза проектов газопровода низкого давления к жилому микрорайону в р.п.Пышма ст.Ощепково (ГРП-3,7)-267 тыс.руб., ул.Сибирская, ул.Машиностроителей (ГРП-2)-266 тыс.руб.,  ул.Цветочная, ул.Свердловская, ул.Лермонтова (ГРП-5)-266 тыс.руб.</t>
  </si>
  <si>
    <t>Отдел ЖКХ, строительства и газификации администрации ПГО, Отдел строительства, газификации и жилищной политики администрации ПГО ( с 01.01.2012),ЗАО "Регионгазинвест"</t>
  </si>
  <si>
    <t>газификации администрации ПГО, Отдел строительства, газификации и жилищной политики администрации ПГО ( с 01.01.2012)</t>
  </si>
  <si>
    <t>прививок против полиомиелита, гепатита В, краснухи, гриппа, дифтерии, коклюша,столбняка,кори и эпид.паротита, туберкулеза</t>
  </si>
  <si>
    <t>Улучшение здоровья населения сокращение смертности. Повышение качества и доступности медицинской помощи населению</t>
  </si>
  <si>
    <t>Улучшение материально-технической базы первичного звена учреждений здравоохранения</t>
  </si>
  <si>
    <t>Предоставление художественного образования детям нуждающихся в соц.поддержке</t>
  </si>
  <si>
    <t xml:space="preserve">Шефство, профориентация, благотворительность в сельском хозяйстве                 </t>
  </si>
  <si>
    <t>Забота о человеке, привлечение молодежи на село</t>
  </si>
  <si>
    <t>Проведение массовых соревнований "Лыжня России","Кросс наций", "Футбольная страна".организация физкультурно-оздоровительных, спортивных и туристических мероприятий, спартакиад, фестивалей и конкурсов.</t>
  </si>
  <si>
    <t>Ремонт, оснащение пунктов участковых уполномоченных оборудованием и оргтехникой</t>
  </si>
  <si>
    <t>(капитальный ремонт школ, детского сада)</t>
  </si>
  <si>
    <t>Установка приборов учета потребляемой  воды , замена электроламп</t>
  </si>
  <si>
    <t>ОВД по Пышминскому району,ММО МВД России "Камышловский"отдел полиции № 30 ( с 01.01.2012), Управление образования администрации  ПГО</t>
  </si>
  <si>
    <t>ОВД по Пышминскому району,ММО МВД России "Камышловский"отдел полиции № 30 ( с 01.01.2012),</t>
  </si>
  <si>
    <t>ОВД по Пышминскому району,ММО МВД России "Камышловский"отдел полиции № 30 ( с 01.01.2012),Управление образования ПГО</t>
  </si>
  <si>
    <t>№</t>
  </si>
  <si>
    <t>Наименование  этапа  или  мероприятия</t>
  </si>
  <si>
    <t>Срок  выполнения</t>
  </si>
  <si>
    <t xml:space="preserve">Ответственный  за  реализацию мероприятия </t>
  </si>
  <si>
    <t>Глава  1. Промышленность</t>
  </si>
  <si>
    <t>ЗАО «Объединенные  заводы  ПТО:</t>
  </si>
  <si>
    <t>Средства  предприятия</t>
  </si>
  <si>
    <t>Итого по главе 1:</t>
  </si>
  <si>
    <t>в т.ч. по источникам финансирования:</t>
  </si>
  <si>
    <t>-средства предприятий</t>
  </si>
  <si>
    <t>Средства предприятия</t>
  </si>
  <si>
    <t>Областной бюджет</t>
  </si>
  <si>
    <t>5.</t>
  </si>
  <si>
    <t>Итого по главе 3:</t>
  </si>
  <si>
    <t>-областной бюджет</t>
  </si>
  <si>
    <t>Итого по главе 4:</t>
  </si>
  <si>
    <t>Местный бюджет</t>
  </si>
  <si>
    <t>Итого по главе 5:</t>
  </si>
  <si>
    <t>-местный бюджет</t>
  </si>
  <si>
    <t>-другие  источники</t>
  </si>
  <si>
    <t>Итого по главе 6:</t>
  </si>
  <si>
    <t>-другие источники</t>
  </si>
  <si>
    <t>Итого по главе 7:</t>
  </si>
  <si>
    <t>Итого по главе 8:</t>
  </si>
  <si>
    <t>Итого по главе 9:</t>
  </si>
  <si>
    <t>Итого по главе 10:</t>
  </si>
  <si>
    <t>Участие в программах ТФОМС:</t>
  </si>
  <si>
    <t>Средства ТФОМС</t>
  </si>
  <si>
    <t>Итого по главе 11:</t>
  </si>
  <si>
    <t>Итого по главе 12:</t>
  </si>
  <si>
    <t>Итого по главе 13:</t>
  </si>
  <si>
    <t>Итого по главе 15:</t>
  </si>
  <si>
    <t>Всего   по   Программе:</t>
  </si>
  <si>
    <t>ЗАО «Объединенные заводы ПТО»</t>
  </si>
  <si>
    <t>средства предприятия</t>
  </si>
  <si>
    <t>Объем  расходов,  тыс.  руб.</t>
  </si>
  <si>
    <t>Источник расходов,  необходимых  для осуществления  мероприятий</t>
  </si>
  <si>
    <t>Всего</t>
  </si>
  <si>
    <t>Освоение  производства  новых  кранов г/п 16-20 тонн</t>
  </si>
  <si>
    <t>Освоение  производства  кранов режима работы 5К,7К</t>
  </si>
  <si>
    <t>Ожидаемый результат</t>
  </si>
  <si>
    <t>Рост продаж на 20%, рост прибыли на 10%</t>
  </si>
  <si>
    <t>Рост продаж на 40%, рост прибыли на 20%</t>
  </si>
  <si>
    <t>Филиал ЗАО "Нерудсервис" "Пышминский песчаный карьер":</t>
  </si>
  <si>
    <t>Освоение и разработка Русаковского месторождения строительных песков</t>
  </si>
  <si>
    <t>Филиал ЗАО "Нерудсервис" "Пышминский песчаный карьер"</t>
  </si>
  <si>
    <t>ЗАО"Объединенные заводы ПТО"</t>
  </si>
  <si>
    <t>Благотворительная помощь ветерам завода ПТО</t>
  </si>
  <si>
    <t>2009-2013</t>
  </si>
  <si>
    <t>Филиал ЗАО"Нерудсервис" "Пышминский песчаный карьер"</t>
  </si>
  <si>
    <t>Соответствие требованиям к микроклимату производственных помещений</t>
  </si>
  <si>
    <t>Проведение работ по благоустройству</t>
  </si>
  <si>
    <t>Восстановление нарушенных земель</t>
  </si>
  <si>
    <t>Управление культуры</t>
  </si>
  <si>
    <t>Федеральный бюджет</t>
  </si>
  <si>
    <t>Капитальный ремонт  зданий Домов культуры района</t>
  </si>
  <si>
    <t>Капитальный ремонт библиотек</t>
  </si>
  <si>
    <t>в корпоративные и глобальные информационные системы.</t>
  </si>
  <si>
    <t>Улучшение условий организации досуга населения</t>
  </si>
  <si>
    <t>Улучшение условий обслуживания</t>
  </si>
  <si>
    <t>Улучшение качества проводимых мероприятий</t>
  </si>
  <si>
    <t>федеральный бюджет</t>
  </si>
  <si>
    <t>Реализация комплекса мероприятий по социальной защите и социальному обслуживанию населения Пышминского района</t>
  </si>
  <si>
    <t>ТОИОГВ СО Управление социальной защиты населения Пышминского района</t>
  </si>
  <si>
    <t>Повышение эффективности социальной поддержки и социального обслуживания населения</t>
  </si>
  <si>
    <t>Администрация ПГО</t>
  </si>
  <si>
    <t>2010-2011</t>
  </si>
  <si>
    <t>2009-2010</t>
  </si>
  <si>
    <t>Строительство автодороги в р.п.Пышма по ул.Торговая</t>
  </si>
  <si>
    <t>Реконструкция очистных сооружений в р.п.Пышма</t>
  </si>
  <si>
    <t>Строительство мини-стадиона в р.п.Пышма по ул.Куйбышева</t>
  </si>
  <si>
    <t>Разработка проекта на реконструкцию очистных сооружений в р.п.Пышма</t>
  </si>
  <si>
    <t>Разработка расчетной схемы водоснабжения р.п.Пышма</t>
  </si>
  <si>
    <t>Детский сад на 75 места в р.п.Пышма по ул.Бабкина,4</t>
  </si>
  <si>
    <t>2012-2013</t>
  </si>
  <si>
    <t>Развитие материально-технической базы учреждений образования</t>
  </si>
  <si>
    <t>Стимулирование лучших педагогов</t>
  </si>
  <si>
    <t>10.</t>
  </si>
  <si>
    <t>Поддержка молодых специалистов</t>
  </si>
  <si>
    <t>Разработка генерального плана Пышминского городского округа</t>
  </si>
  <si>
    <t>Разработка и ведение МГИС в рамках городского округа</t>
  </si>
  <si>
    <t>Наличие нормативно-правового документа о планировочной структуре определенной территории и установлении параметров развития элементов данной структуры</t>
  </si>
  <si>
    <t>Обеспечение проезда детей-сирот и опекаемых</t>
  </si>
  <si>
    <t>Обучение и воспитание детей-инвалидов в ДДУ</t>
  </si>
  <si>
    <t>Трудоустройство учащихся в летнее время</t>
  </si>
  <si>
    <t xml:space="preserve"> -предприятия</t>
  </si>
  <si>
    <t xml:space="preserve"> -личные подсобные хозяйства (ЛПХ)</t>
  </si>
  <si>
    <r>
      <t xml:space="preserve">Производство мяса </t>
    </r>
    <r>
      <rPr>
        <b/>
        <sz val="10"/>
        <rFont val="Times New Roman"/>
        <family val="1"/>
      </rPr>
      <t>(тонн</t>
    </r>
    <r>
      <rPr>
        <sz val="10"/>
        <rFont val="Times New Roman"/>
        <family val="1"/>
      </rPr>
      <t>),в том числе</t>
    </r>
  </si>
  <si>
    <t>Реконструкция животноводческих помещений</t>
  </si>
  <si>
    <t>2011-2012</t>
  </si>
  <si>
    <t>2009-2011</t>
  </si>
  <si>
    <t>Заемные средства</t>
  </si>
  <si>
    <t>ООО"Дерней"</t>
  </si>
  <si>
    <t>СПК"Колхоз им.Кирова"</t>
  </si>
  <si>
    <t>Внедрение прогрессивных технологий в растениеводство</t>
  </si>
  <si>
    <t>Озеленение, благоустройство территории</t>
  </si>
  <si>
    <t xml:space="preserve">Отдел ЖКХ, строительства и </t>
  </si>
  <si>
    <t>газификации администрации ПГО</t>
  </si>
  <si>
    <t>Замена стальныхкотлов,котла "Энергия" на новые котлы в с.Черемыш</t>
  </si>
  <si>
    <t xml:space="preserve"> - # -</t>
  </si>
  <si>
    <t>Замена стальных котлов в с.Печеркино</t>
  </si>
  <si>
    <t>Установка приборов учета потребляемых теплоэнергии и воды в учреждениях</t>
  </si>
  <si>
    <t>1.Газификация р.п.Пышма</t>
  </si>
  <si>
    <t>Строительство подводящих инженерных сетей к газовой блочной котельной</t>
  </si>
  <si>
    <t xml:space="preserve">Проведение дополнительной иммунизации населения в рамках нац.календаря </t>
  </si>
  <si>
    <t>Профилактика и снижение уровня заболеваемости населения</t>
  </si>
  <si>
    <t>Поликлиника</t>
  </si>
  <si>
    <t>Мать и дитя</t>
  </si>
  <si>
    <t>Интенсивная</t>
  </si>
  <si>
    <t>Улучшение качества и своевременности предоставления мед помощи населению</t>
  </si>
  <si>
    <t>Профилактика и ограничение распространения заболеваний.</t>
  </si>
  <si>
    <t>Улучшение мед.помощи и сохранение здоровья населения</t>
  </si>
  <si>
    <t>Повышение качества и доступности медицинской помощи населению в связи</t>
  </si>
  <si>
    <t>с укомплектованием ЛПУ врачебными кадрами</t>
  </si>
  <si>
    <t>Улучшение качества медицинской помощи</t>
  </si>
  <si>
    <t>Приобретение жилья для молодых специалистов</t>
  </si>
  <si>
    <t>ГУ "Пышминский ЦЗ"</t>
  </si>
  <si>
    <t>Организация общественных работ</t>
  </si>
  <si>
    <t>Информирование населения и работодателей о положении на рынке труда</t>
  </si>
  <si>
    <t>Организация общественных работ для временной занятости - 430 человек (всего 150 человек)</t>
  </si>
  <si>
    <t xml:space="preserve">Организация временного трудоустройства безработных граждан, испытывающих трудности в поиске работы </t>
  </si>
  <si>
    <t>Организация временного трудоустройства несовершеннолетних граждан в возрасте от 14 до 18 лет</t>
  </si>
  <si>
    <t>Приобщение к труду несовершеннолетних граждан и получение ими профессиональных навыков-650 чел.(всего 3900 чел.)</t>
  </si>
  <si>
    <t>Социальная адаптация безработных граждан на рынке труда</t>
  </si>
  <si>
    <t>Оказание содействия самозанятости безработных граждан (организует собственное дело)</t>
  </si>
  <si>
    <t>Обеспечение адаптации безработных граждан к ситуации на рынке труда - 250 человек  в год ( всего 2000 чел.)</t>
  </si>
  <si>
    <t>Создание условий для расширения возможностей занятости граждан  в сфере предпринимательской деятельности 2 чел.(всего 12 чел.)</t>
  </si>
  <si>
    <t>Организация временного трудоустройства 10 человек ( всего 50 человек)</t>
  </si>
  <si>
    <t>Трудоустройство инвалидов в счет установленной квоты</t>
  </si>
  <si>
    <t>Обеспечение гарантированного трудоустройства - 4 человека</t>
  </si>
  <si>
    <t>Трудоустроить по организационному набору на территории и за пределами области -21 чел. в год (всего 126 человек)</t>
  </si>
  <si>
    <t>Переселение на постоянное место жительство на село , семей</t>
  </si>
  <si>
    <t>Переселить на село - 2 семьи в год ( всего 10 семей)</t>
  </si>
  <si>
    <t>Повышение качества рабочей силы на рынке труда области на основе профессионального обучения - 128 человек (790 человек)</t>
  </si>
  <si>
    <t xml:space="preserve">Профессиональная ориентация </t>
  </si>
  <si>
    <t>Обеспечение участия в программе профессиональной ориентации - 750 человек (всего-4500 человек)</t>
  </si>
  <si>
    <t>Пособие по безработице ( в среднегодовом исчислении)</t>
  </si>
  <si>
    <t>Материальная помощь безработным</t>
  </si>
  <si>
    <t>Оказывать материальную помощь 40 безработным в год (всего- 200 человек)</t>
  </si>
  <si>
    <t>Оформление безработным гражданам пенсий досрочно (в среднегодовом исчислении)</t>
  </si>
  <si>
    <t>Оформить досрочную пенсию - 10 человек в год (  всего -50 человек)</t>
  </si>
  <si>
    <t xml:space="preserve">Стипендии на профессиональное обучение </t>
  </si>
  <si>
    <t xml:space="preserve"> - средства предприятия</t>
  </si>
  <si>
    <t>Увеличение розничного товарооборота</t>
  </si>
  <si>
    <t>ПО "Четкаринское"</t>
  </si>
  <si>
    <t>Пышминское ПО</t>
  </si>
  <si>
    <t xml:space="preserve">Реконструкция и приобретение основных средств </t>
  </si>
  <si>
    <t>Обучение кадров</t>
  </si>
  <si>
    <t xml:space="preserve"> -областной бюджет</t>
  </si>
  <si>
    <t>Техническое перевооружение механического цеха</t>
  </si>
  <si>
    <t>2011-2013</t>
  </si>
  <si>
    <t xml:space="preserve"> -прочие (заемные)средства</t>
  </si>
  <si>
    <t xml:space="preserve"> -федеральный бюджет</t>
  </si>
  <si>
    <t xml:space="preserve"> - федеральный бюджет</t>
  </si>
  <si>
    <t>Печеркинское ПО</t>
  </si>
  <si>
    <t>Внедрение современных методов торговли, улучшение качества обслуживания населения</t>
  </si>
  <si>
    <t>Расширение зон обслуживания</t>
  </si>
  <si>
    <t>Индивидуальные предприниматели</t>
  </si>
  <si>
    <t>Реконструкция, расширение  торговых площадей</t>
  </si>
  <si>
    <t>Открытие объектов по оказанию платных услуг</t>
  </si>
  <si>
    <t>Управление сельского хозяйства</t>
  </si>
  <si>
    <t xml:space="preserve"> -местный бюджет</t>
  </si>
  <si>
    <t>Повышение уровня воспитания и образования детей дошкольного возраста</t>
  </si>
  <si>
    <t>Обеспечение населения качественной питьевой водой.</t>
  </si>
  <si>
    <t xml:space="preserve">Улучшение экологической обстановки </t>
  </si>
  <si>
    <t xml:space="preserve">Благоустройство территории </t>
  </si>
  <si>
    <t>Содействие в развитие малых форм хозяйствования в области сельского хозяйства</t>
  </si>
  <si>
    <t>Увеличение объема  производства сельскохозяйственной продукции</t>
  </si>
  <si>
    <t>Повышения уровня удовлетворения населения  в цельномолочной продукции</t>
  </si>
  <si>
    <t>создание рабочих мест, оказание бытовых услуг</t>
  </si>
  <si>
    <t>увеличение торговых площадей</t>
  </si>
  <si>
    <t>Средства местного бюджета</t>
  </si>
  <si>
    <t xml:space="preserve">  - местный бюджет</t>
  </si>
  <si>
    <t>Реконструкция и модернизация объектов ЖКХ</t>
  </si>
  <si>
    <t>Инженерная подготовка площадок под жилищное строительство</t>
  </si>
  <si>
    <t>Капитальный ремонт ул.Кирова (от ул.Куйбышева до трассы) в р.п.Пышма</t>
  </si>
  <si>
    <t>Реконструкция ФАПов с заменой на блочные модули</t>
  </si>
  <si>
    <t>Ямочный ремонт в р.п.Пышма</t>
  </si>
  <si>
    <t>Управление в р.п.Пышма</t>
  </si>
  <si>
    <t>Капитальный ремонт дороги по ул.Островского в р.п.Пышма</t>
  </si>
  <si>
    <t>Ремонт дороги в с.Тимохинское</t>
  </si>
  <si>
    <t>Реконструкция котельных, в том числе :</t>
  </si>
  <si>
    <t>Техническое перевооружение кранового цеха</t>
  </si>
  <si>
    <t>Глава 2. Сельское  хозяйство</t>
  </si>
  <si>
    <t>Глава 3.Транспорт и связь</t>
  </si>
  <si>
    <t>Глава 4. Дорожное строительство</t>
  </si>
  <si>
    <t>Глава 5.  Малое  предпринимательство</t>
  </si>
  <si>
    <t>Глава 6.  Жилищно-коммунальное  хозяйство, экология</t>
  </si>
  <si>
    <t>Глава 7.  Энергосбережение</t>
  </si>
  <si>
    <t>Глава 8.    Газификация</t>
  </si>
  <si>
    <t>Глава 9. Образование</t>
  </si>
  <si>
    <t>Глава 10.  Здравоохранение</t>
  </si>
  <si>
    <t>Глава 11.  Социальная защита  населения</t>
  </si>
  <si>
    <t>Дорога в с.Печеркино 2,5 км</t>
  </si>
  <si>
    <t>Приобретение квартир для малоимущих граждан</t>
  </si>
  <si>
    <t>Улучшение жилищных условий граждан</t>
  </si>
  <si>
    <t>Социальная поддержка участковых уполномоченных милиции в соответствии со ст.30 "Закона о милиции"</t>
  </si>
  <si>
    <t>Глава 12.   Культура,  молодежная  политика, спорт</t>
  </si>
  <si>
    <t>Глава 13.  Общественная  безопасность</t>
  </si>
  <si>
    <t>Глава 14.   Занятость населения</t>
  </si>
  <si>
    <t>Итого по главе 14:</t>
  </si>
  <si>
    <t>Итого по главе 2:</t>
  </si>
  <si>
    <t>Глава 15.   Развитие торговли, потребительской кооперации, общественного  питания.</t>
  </si>
  <si>
    <t>Итого по главе 16:</t>
  </si>
  <si>
    <t>Рекультивация земель Тимохинского месторождения строительных песков</t>
  </si>
  <si>
    <t>МУЗ "Пышминская ЦРБ"</t>
  </si>
  <si>
    <t>Создание условий для деятельности добровольных формирований охраны общественного порядка</t>
  </si>
  <si>
    <t>Назначить стипендии 128 чел в год . (всего- 640 человек)</t>
  </si>
  <si>
    <t>Строительство детского сада на 54 места в д.Мартынова</t>
  </si>
  <si>
    <t>Строительство бассейна( 2010-разработка проектной сметной документации,2011-2012-строительство)</t>
  </si>
  <si>
    <t>11.Газификация района</t>
  </si>
  <si>
    <t>Шефство, благотворительная помощь</t>
  </si>
  <si>
    <t>Создание условий для работы оперуполномоченных , снижения уровня преступности</t>
  </si>
  <si>
    <t>Проектно-сметная документация на ремонт пер.Куйбышевский в р.п.Пышма</t>
  </si>
  <si>
    <t>Проведение энергетического аудита</t>
  </si>
  <si>
    <t>Трудоустройство по организованному набору</t>
  </si>
  <si>
    <t>Профессиональное обучение безработных граждан ( направлено на профобучение)</t>
  </si>
  <si>
    <t>ЗАО "Пышминский лифтостроительный завод"</t>
  </si>
  <si>
    <t>1.1.</t>
  </si>
  <si>
    <t>1.2.</t>
  </si>
  <si>
    <t>1.3.</t>
  </si>
  <si>
    <t>1.4.</t>
  </si>
  <si>
    <t>1.5.</t>
  </si>
  <si>
    <t>1.6.</t>
  </si>
  <si>
    <t>1.7.</t>
  </si>
  <si>
    <t>Освоение производства пассажирских лифтов г/п 400 кг</t>
  </si>
  <si>
    <t>ЗАО "Пышминский  лифтостроительный завод"</t>
  </si>
  <si>
    <t>Освоение производства пассажирских лифтов г/п 630 кг</t>
  </si>
  <si>
    <t>_ "_</t>
  </si>
  <si>
    <t>1.8.</t>
  </si>
  <si>
    <t>Освоение производства пассажирских лифтов г/п 1000 кг</t>
  </si>
  <si>
    <t>_"_</t>
  </si>
  <si>
    <t>Ежегодное повышение производства мяса на 6%</t>
  </si>
  <si>
    <t>Ежегодное повышение производство молока на 4%</t>
  </si>
  <si>
    <t>СПК "Калининский"</t>
  </si>
  <si>
    <t>Создание рыбоводческих кооперативов</t>
  </si>
  <si>
    <t>Создание 3-х рыбоводческих  кооперативов</t>
  </si>
  <si>
    <t>Реконструкция и лицензирование бойни скота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</si>
  <si>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</si>
  <si>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</si>
  <si>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</si>
  <si>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</si>
  <si>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</si>
  <si>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</si>
  <si>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</si>
  <si>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</si>
  <si>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</si>
  <si>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</si>
  <si>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</si>
  <si>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2.5.1.</t>
  </si>
  <si>
    <t>2.5.2.</t>
  </si>
  <si>
    <t>2.5.2.1.</t>
  </si>
  <si>
    <t>2.6.</t>
  </si>
  <si>
    <t>2.6.1.</t>
  </si>
  <si>
    <t>2.6.2.</t>
  </si>
  <si>
    <t>2.6.2.1.</t>
  </si>
  <si>
    <t>2.6.3.</t>
  </si>
  <si>
    <t>2.6.3.1.</t>
  </si>
  <si>
    <t>2.6.4.</t>
  </si>
  <si>
    <t>2.6.4.1.</t>
  </si>
  <si>
    <t>2.7.</t>
  </si>
  <si>
    <t>2.8.</t>
  </si>
  <si>
    <t>2.9.</t>
  </si>
  <si>
    <t>2.10.</t>
  </si>
  <si>
    <t>2.10.1.</t>
  </si>
  <si>
    <t>2.10.2.</t>
  </si>
  <si>
    <t>2.10.3.</t>
  </si>
  <si>
    <t>2.10.4.</t>
  </si>
  <si>
    <t xml:space="preserve">Улучшение материально-технической базы  муниципального автотранспортного предприятия </t>
  </si>
  <si>
    <t>3.1.</t>
  </si>
  <si>
    <t>3.2.</t>
  </si>
  <si>
    <t>3.2.1.</t>
  </si>
  <si>
    <t>3.2.2..</t>
  </si>
  <si>
    <t>3.2.3.</t>
  </si>
  <si>
    <t>Капитальный ремонт автодороги в р.п.Пышма по ул.Строителей 0,861 км</t>
  </si>
  <si>
    <t>Капитальный ремонт ул.Куйбышева  0,475 км</t>
  </si>
  <si>
    <t xml:space="preserve">Ремонт ул.Победы в р.п.Пышма </t>
  </si>
  <si>
    <t>Ремонт дороги ул.Гоголя р.п.Пышма 0,381 км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</si>
  <si>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</si>
  <si>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</si>
  <si>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</si>
  <si>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</si>
  <si>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</si>
  <si>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</si>
  <si>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</si>
  <si>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</si>
  <si>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</si>
  <si>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</si>
  <si>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</si>
  <si>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</si>
  <si>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</si>
  <si>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</si>
  <si>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</si>
  <si>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</si>
  <si>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</si>
  <si>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</si>
  <si>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Внебюджетные источники</t>
  </si>
  <si>
    <t>.-средства предприятия</t>
  </si>
  <si>
    <t>5.1.</t>
  </si>
  <si>
    <t>5.2.</t>
  </si>
  <si>
    <t>5.3.</t>
  </si>
  <si>
    <t>5.4.</t>
  </si>
  <si>
    <t>5.5.</t>
  </si>
  <si>
    <t>5.6.</t>
  </si>
  <si>
    <t>5.7.</t>
  </si>
  <si>
    <t>5.7.1.</t>
  </si>
  <si>
    <t>5.8.</t>
  </si>
  <si>
    <t>5.8.1.</t>
  </si>
  <si>
    <t>5.8.2.</t>
  </si>
  <si>
    <t>5.8.3.</t>
  </si>
  <si>
    <t>5.8.4.</t>
  </si>
  <si>
    <t>Предприятия сельского хозяйства</t>
  </si>
  <si>
    <t>Обустройство источников нецентрализованного водоснабжения</t>
  </si>
  <si>
    <t>Организация содержания мест захоронения</t>
  </si>
  <si>
    <t>Благоустройство территории Пышминского городского округа</t>
  </si>
  <si>
    <t>Муниципальные унитарные предприятия</t>
  </si>
  <si>
    <t>7.1.</t>
  </si>
  <si>
    <t>7.3.1.</t>
  </si>
  <si>
    <t>7.3.2.</t>
  </si>
  <si>
    <t>7.4.</t>
  </si>
  <si>
    <t>7.5.</t>
  </si>
  <si>
    <t>7.6.</t>
  </si>
  <si>
    <t>7.7.</t>
  </si>
  <si>
    <t>7.7.1.</t>
  </si>
  <si>
    <t>7.7.2.</t>
  </si>
  <si>
    <t>7.7.3.</t>
  </si>
  <si>
    <t>7.7.4.</t>
  </si>
  <si>
    <t>Строительство газопровода низкого давления от ГРПШ-1 (достройка)</t>
  </si>
  <si>
    <t>Строительство газовой блочной котельной МУЗ " Пышминская ЦРБ"</t>
  </si>
  <si>
    <t>Строительство  подводящих сетей к газовой блочной котельной в р.п.Пышма по ул.Пионерской</t>
  </si>
  <si>
    <t>Разработка рабочего проекта газопровода низкого давления к жилому сектору от ГРП-5</t>
  </si>
  <si>
    <t xml:space="preserve"> и газификации администрации ПГО</t>
  </si>
  <si>
    <t>и газификации администрации ПГО</t>
  </si>
  <si>
    <t>Потребительский кооператив "Факел"</t>
  </si>
  <si>
    <t>Другие источники</t>
  </si>
  <si>
    <t>Разработка рабочего проекта газопровода низкого давления к жилому сектору от ГРП-2</t>
  </si>
  <si>
    <t>Строительство газопровода низкого давления к жилому сектору от ГРПШ-12</t>
  </si>
  <si>
    <t>Строительство газовой блочной котельной по ул.Пионерской (взамен двух угольных ЦК, пер.Речной)</t>
  </si>
  <si>
    <t>Разработка ПСД на строительство газопровода низкого давления в с.Тупицыно</t>
  </si>
  <si>
    <t>Экспертизы проектно-сметной  документации газопроводов низкого давления</t>
  </si>
  <si>
    <t>Строительство подводящих инженерных сетей к газовой блочной котельной в р.п.Пышма по ул.С.Лазо</t>
  </si>
  <si>
    <t>ЗАО "ГАЗЭКС"</t>
  </si>
  <si>
    <t>8.1.</t>
  </si>
  <si>
    <t>8.2.</t>
  </si>
  <si>
    <t>8.2.1.</t>
  </si>
  <si>
    <t>8.3.</t>
  </si>
  <si>
    <t>8.3.1.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</si>
  <si>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</si>
  <si>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</si>
  <si>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</si>
  <si>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</si>
  <si>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</si>
  <si>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</si>
  <si>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</si>
  <si>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</si>
  <si>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</si>
  <si>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</si>
  <si>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8.13.1.</t>
  </si>
  <si>
    <t>8.14.</t>
  </si>
  <si>
    <t>8.15.</t>
  </si>
  <si>
    <t xml:space="preserve">Ремонт и приведение в соответствии с требованиями санитарного </t>
  </si>
  <si>
    <t>и пожарного надзора зданий образовательных учреждений</t>
  </si>
  <si>
    <t xml:space="preserve">Управление образования </t>
  </si>
  <si>
    <t xml:space="preserve"> администрации ПГО Администрация ПГО</t>
  </si>
  <si>
    <t>администрации  ПГО</t>
  </si>
  <si>
    <t xml:space="preserve">Управление образования администрация ПГО </t>
  </si>
  <si>
    <t>Спонсорская помощь спортивной школе</t>
  </si>
  <si>
    <t>ЗАО "Объединенные заводы ПТО"</t>
  </si>
  <si>
    <t xml:space="preserve">Управление образования  </t>
  </si>
  <si>
    <t>администрация ПГО</t>
  </si>
  <si>
    <t>.-средства предприятий</t>
  </si>
  <si>
    <t>9.1.</t>
  </si>
  <si>
    <t>9.1.2.</t>
  </si>
  <si>
    <t>9.2.</t>
  </si>
  <si>
    <t>9.3.</t>
  </si>
  <si>
    <t>9.4.</t>
  </si>
  <si>
    <t>9.5.</t>
  </si>
  <si>
    <t>9.5.1.</t>
  </si>
  <si>
    <t>9.6.</t>
  </si>
  <si>
    <t>9.10.</t>
  </si>
  <si>
    <t>9.7.</t>
  </si>
  <si>
    <t>9.8.</t>
  </si>
  <si>
    <t>9.9.</t>
  </si>
  <si>
    <t>9.11.</t>
  </si>
  <si>
    <t>9.11.1.</t>
  </si>
  <si>
    <t>9.11.2.</t>
  </si>
  <si>
    <t>9.11.3.</t>
  </si>
  <si>
    <t>9.11.4.</t>
  </si>
  <si>
    <t>МУЗ "Пышминская  ЦРБ"</t>
  </si>
  <si>
    <t>Стабилизация эпидситуации по туберкулезу и предотвращение эпидемии туберкулеза в Пышминском городском округе</t>
  </si>
  <si>
    <t>Повышение качества оказания медицинской помощи онкологическим больным в первичном звене</t>
  </si>
  <si>
    <t xml:space="preserve">Управление образования администрации ПГО </t>
  </si>
  <si>
    <t>Сельхозпредприятия</t>
  </si>
  <si>
    <t>назначить пособие по безработице всего 6960 чел., в т.ч. 2009-1010 чел.,2010-1000 чел.,2011-1100чел.,2012-990 чел.,2013- 990 чел.</t>
  </si>
  <si>
    <t>Субсидирование молодых семей по программе</t>
  </si>
  <si>
    <t>Компенсация расходов на оплату жилого помещения и коммунальных услуг отдельным категориям граждан (льготникам)</t>
  </si>
  <si>
    <t>Субсидии на оплату жилого помещения и коммунальных услуг гражданам (малоимущим)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</si>
  <si>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</si>
  <si>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</si>
  <si>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</si>
  <si>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</si>
  <si>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</si>
  <si>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</si>
  <si>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</si>
  <si>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</si>
  <si>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</si>
  <si>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</si>
  <si>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</si>
  <si>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</si>
  <si>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</si>
  <si>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11.13.1</t>
  </si>
  <si>
    <t>11.14.</t>
  </si>
  <si>
    <t>11.14.1.</t>
  </si>
  <si>
    <t>11.14.2.</t>
  </si>
  <si>
    <t>11.15.</t>
  </si>
  <si>
    <t>11.16.</t>
  </si>
  <si>
    <t>11.17.</t>
  </si>
  <si>
    <t>11.17.1.</t>
  </si>
  <si>
    <t>11.17.2.</t>
  </si>
  <si>
    <t>11.17.3.</t>
  </si>
  <si>
    <t>11.17.4.</t>
  </si>
  <si>
    <t>11.17.5.</t>
  </si>
  <si>
    <t>Управление культуры администрации ПГО</t>
  </si>
  <si>
    <t xml:space="preserve"> оборудования и инвентаря для учреждений культуры.</t>
  </si>
  <si>
    <t>Подготовка и проведение открытого фестиваля-конкурса народного творчества "Провинциальный городок"</t>
  </si>
  <si>
    <t>Организация занятости подростков, подготовка юношей к службе в армии</t>
  </si>
  <si>
    <t>местное отделение ДОСААФ России</t>
  </si>
  <si>
    <t>Организация конкурса среди Территориальных Управлений администрации ПГО на лучшую постановку профилактической работы</t>
  </si>
  <si>
    <t>Коммунальные услуги на содержание кабинетов участковых уполномоченных милиции</t>
  </si>
  <si>
    <t>Проведение бесед и лекций по безопасности дорожного движения в школах и дошкольных учреждениях</t>
  </si>
  <si>
    <t>Беззатратные мероприятия</t>
  </si>
  <si>
    <t>Проведение комплексных проверок неблагополучных семей и несовершеннолетних, состоящих на учете в ГПДН (группе по делам несовершеннолетних)</t>
  </si>
  <si>
    <t>Профилактика аварийности и дорожно-транспортных происшествий с участием детей</t>
  </si>
  <si>
    <t>Снижение числа лиц склонных к алкоголизму и употреблению наркотических средств</t>
  </si>
  <si>
    <t>Привлечение детей девиантного поведения к общественно-полезной деятельности</t>
  </si>
  <si>
    <t>Управление образования администрации ПГО</t>
  </si>
  <si>
    <t>Временное трудоустройство граждан, испытывающих трудности в поиске работы - 20 человек ежегодно(всего 100 чел.)</t>
  </si>
  <si>
    <t>Психологическая поддержка безработным гражданам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</si>
  <si>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</si>
  <si>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</si>
  <si>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</si>
  <si>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</si>
  <si>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</si>
  <si>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</si>
  <si>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</si>
  <si>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</si>
  <si>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</si>
  <si>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</si>
  <si>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13.10.1.</t>
  </si>
  <si>
    <t>13.10.2.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</si>
  <si>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</si>
  <si>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</si>
  <si>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</si>
  <si>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</si>
  <si>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</si>
  <si>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</si>
  <si>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</si>
  <si>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</si>
  <si>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</si>
  <si>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</si>
  <si>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</si>
  <si>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</si>
  <si>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</si>
  <si>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</si>
  <si>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</si>
  <si>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</si>
  <si>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14.16.1.</t>
  </si>
  <si>
    <t>14.16.2.</t>
  </si>
  <si>
    <t>14.16.3.</t>
  </si>
  <si>
    <t>14.16.4.</t>
  </si>
  <si>
    <t>Товарооборот  розничной торговли</t>
  </si>
  <si>
    <t>Предприятия торговли</t>
  </si>
  <si>
    <t>Товарооборот общественного питания</t>
  </si>
  <si>
    <t>Предприятия общественного питания</t>
  </si>
  <si>
    <t>Предприятия бытовых услуг и гостиниц</t>
  </si>
  <si>
    <t xml:space="preserve"> Пышминского городского округа</t>
  </si>
  <si>
    <t xml:space="preserve">Наличие нормативно-правого документа о развитии территории </t>
  </si>
  <si>
    <t xml:space="preserve">Разработка Правил землепользования и застройки Пышминского городского </t>
  </si>
  <si>
    <t xml:space="preserve"> округа применительно к территориям сельских населенных пунктах</t>
  </si>
  <si>
    <t xml:space="preserve">Наличие нормативно-правого документа о регулировании </t>
  </si>
  <si>
    <t xml:space="preserve"> землепользования и застройки территорий населенных пунктов Пышминского городского округа</t>
  </si>
  <si>
    <t>Строительство 24-х  квартирного дома  по пер. Школьному</t>
  </si>
  <si>
    <t>ООО "Прогресс"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</si>
  <si>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</si>
  <si>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</si>
  <si>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</si>
  <si>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</si>
  <si>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</si>
  <si>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</si>
  <si>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</si>
  <si>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</si>
  <si>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</si>
  <si>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</si>
  <si>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15.10.1.</t>
  </si>
  <si>
    <t>15.10.2.</t>
  </si>
  <si>
    <t>15.10.3.</t>
  </si>
  <si>
    <t>15.10.4.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</si>
  <si>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</si>
  <si>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</si>
  <si>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</si>
  <si>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</si>
  <si>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</si>
  <si>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</si>
  <si>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</si>
  <si>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</si>
  <si>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</si>
  <si>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16.9.1.</t>
  </si>
  <si>
    <t>16.9.2.</t>
  </si>
  <si>
    <t>16.9.3.</t>
  </si>
  <si>
    <t>16.9.4.</t>
  </si>
  <si>
    <t>16.9.5.</t>
  </si>
  <si>
    <t>17.1.</t>
  </si>
  <si>
    <t>17.1.1.</t>
  </si>
  <si>
    <t>17.1.2.</t>
  </si>
  <si>
    <t>17.1.3.</t>
  </si>
  <si>
    <t>17.1.4.</t>
  </si>
  <si>
    <t>17.1.5.</t>
  </si>
  <si>
    <t>12.2.</t>
  </si>
  <si>
    <t>12.3.</t>
  </si>
  <si>
    <t>12.4.</t>
  </si>
  <si>
    <t>12.5.</t>
  </si>
  <si>
    <t>12.6.</t>
  </si>
  <si>
    <t>12.7.</t>
  </si>
  <si>
    <t>12.8.</t>
  </si>
  <si>
    <t>12.4.1.</t>
  </si>
  <si>
    <t>12.4.2.</t>
  </si>
  <si>
    <t xml:space="preserve">12.1.              </t>
  </si>
  <si>
    <t>12.3.1.</t>
  </si>
  <si>
    <t>12.7.1.</t>
  </si>
  <si>
    <t>12.9.</t>
  </si>
  <si>
    <t>12.10.</t>
  </si>
  <si>
    <t>12.11.</t>
  </si>
  <si>
    <t xml:space="preserve"> - средства предприятий</t>
  </si>
  <si>
    <t>10.1.</t>
  </si>
  <si>
    <t>10.2.</t>
  </si>
  <si>
    <t>10.3.</t>
  </si>
  <si>
    <t>10.4.</t>
  </si>
  <si>
    <t>10.4.1.</t>
  </si>
  <si>
    <t>10.5.</t>
  </si>
  <si>
    <t>10.6.</t>
  </si>
  <si>
    <t>10.7.</t>
  </si>
  <si>
    <t>10.8.</t>
  </si>
  <si>
    <t>10.9.</t>
  </si>
  <si>
    <t>10.10.</t>
  </si>
  <si>
    <t>10.10.1.</t>
  </si>
  <si>
    <t>1.9.</t>
  </si>
  <si>
    <t>6.1.</t>
  </si>
  <si>
    <t>6.1.2.</t>
  </si>
  <si>
    <t>6.2.</t>
  </si>
  <si>
    <t>6.3.</t>
  </si>
  <si>
    <t>6.4.</t>
  </si>
  <si>
    <t>6.5.</t>
  </si>
  <si>
    <t>6.6.</t>
  </si>
  <si>
    <t>6.7.</t>
  </si>
  <si>
    <t>6.10.</t>
  </si>
  <si>
    <t>6.11.</t>
  </si>
  <si>
    <t>6.12.</t>
  </si>
  <si>
    <t>6.13.</t>
  </si>
  <si>
    <t>6.14.</t>
  </si>
  <si>
    <t>.-другие источники</t>
  </si>
  <si>
    <t>2009-2010, 2012</t>
  </si>
  <si>
    <t>2010, 2012</t>
  </si>
  <si>
    <t xml:space="preserve"> микрорайону ст. Ощепково от  ГРП-3,ГРП-7</t>
  </si>
  <si>
    <t>Расширение сети газопроводов низкого давления ст.Ощепково</t>
  </si>
  <si>
    <t>Строительство газопровода низкого давления к частному жилому сектору от ГРПШ-12 (ул.Ленина, ул.Л.Чайкиной, пер.Речной)</t>
  </si>
  <si>
    <t>Строительство газопровода низкого давления в с.Трифоново</t>
  </si>
  <si>
    <t>8.16.</t>
  </si>
  <si>
    <t>8.17.</t>
  </si>
  <si>
    <t>Строительство газопровода низкого давления в с.Тупицыно</t>
  </si>
  <si>
    <t>8.18.</t>
  </si>
  <si>
    <t>8.18.1.</t>
  </si>
  <si>
    <t xml:space="preserve">Строительство газопровода Пышма-Первомайский-Камышлов II-III-IV пусковые комплексы </t>
  </si>
  <si>
    <t>Средства  населения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</si>
  <si>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с.Четкарино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</si>
  <si>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п.Первомайский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</si>
  <si>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д.Комарова</t>
  </si>
  <si>
    <t>Кооператив "Факел"</t>
  </si>
  <si>
    <t>Средства населения</t>
  </si>
  <si>
    <t>2009, 2013</t>
  </si>
  <si>
    <t>Строительство многоквартирных домов</t>
  </si>
  <si>
    <t>ПО "Четкаринское", Печеркинское ПО</t>
  </si>
  <si>
    <t>Капитальный ремонт ФАП с.Черемыш</t>
  </si>
  <si>
    <t>Капитальный ремонт инфекционного отделения</t>
  </si>
  <si>
    <t>Проведение диспансеризации работающего населения в  организациях,детей-сирот,подростков до 14 лет</t>
  </si>
  <si>
    <t xml:space="preserve">Оснащение диагностическим оборудованием, оборудованием для </t>
  </si>
  <si>
    <t>Управление образования  администрация ПГО</t>
  </si>
  <si>
    <t>Развитие материально-технической базы ДЮСШ</t>
  </si>
  <si>
    <t xml:space="preserve">Оснащение приборами учета энергетических ресурсов </t>
  </si>
  <si>
    <t>2009-2012</t>
  </si>
  <si>
    <t>Оздоровление учащихся в летнее время</t>
  </si>
  <si>
    <t xml:space="preserve">Филиал "Первомайский" </t>
  </si>
  <si>
    <t>ФГУСП "Сосновское"МО РФ</t>
  </si>
  <si>
    <t>ООО "Дерней"</t>
  </si>
  <si>
    <t>Рост прибыли на 20 %</t>
  </si>
  <si>
    <t>Рост прибыли на 20%</t>
  </si>
  <si>
    <t>Создание условий для предоставления транспортных услуг населению, осуществление регулярного автобусного сообщения</t>
  </si>
  <si>
    <t>Приобретение оборудования</t>
  </si>
  <si>
    <t>Разработка проектно-сметной документации на строительство 2 пускового комплекса системы водоснабжения от Аксарихинского месторождения подземных вод</t>
  </si>
  <si>
    <t>2010-2012</t>
  </si>
  <si>
    <t>Строительство газопровода  высокого и низкого давления к  жилому сектору</t>
  </si>
  <si>
    <t>Строительство (открытие) объектов потребительского рынка</t>
  </si>
  <si>
    <t>строительные организации</t>
  </si>
  <si>
    <t>2011- 2012</t>
  </si>
  <si>
    <t xml:space="preserve"> "Обеспечение жильем молодых семей в 2007-2015 г.г."</t>
  </si>
  <si>
    <t>Глава 16. Градостроительное проектирование и жилищно-строительная деятельность</t>
  </si>
  <si>
    <t xml:space="preserve">Создание благоприятных условий для развития  субъектов малого и </t>
  </si>
  <si>
    <t>среднего предпринимательства на территории Пышминского городского округа</t>
  </si>
  <si>
    <t>городском округе,снижение уровня безработных</t>
  </si>
  <si>
    <t xml:space="preserve">Увеличение числа частных предпринимателей в Пышминском </t>
  </si>
  <si>
    <t>.областной бюджет</t>
  </si>
  <si>
    <t>Производство 50-60 штук лифтов ежегодно</t>
  </si>
  <si>
    <t>Капитальный ремонт ул.Пионерская в р.п.Пышма (0,300км)</t>
  </si>
  <si>
    <t>Ремонт дороги по пер.Куйбышевский (0,450км)</t>
  </si>
  <si>
    <t>Капитальный ремонт муниципального жилищного фонда</t>
  </si>
  <si>
    <t>Строительство пожарного депо в с. Четкарино</t>
  </si>
  <si>
    <t>областной бюджет</t>
  </si>
  <si>
    <t>Строительство газопровода низкого давления в с.Чернышово</t>
  </si>
  <si>
    <t>Улучшение качества дорог, снижение травматизма, аварийности на дорогах</t>
  </si>
  <si>
    <t>обеспечение санитарных норм и  требований</t>
  </si>
  <si>
    <t>Обеспечение потребности населения услугами</t>
  </si>
  <si>
    <t>Отселение граждан из ветхого жилья</t>
  </si>
  <si>
    <t>2.4.1.</t>
  </si>
  <si>
    <t>5.7.2.</t>
  </si>
  <si>
    <t xml:space="preserve">Строительство системы водоснабжения от Аксарихинского </t>
  </si>
  <si>
    <t>месторождения подземных вод в р.п.Пышма</t>
  </si>
  <si>
    <t>6.2.1.</t>
  </si>
  <si>
    <t>6.6.1.</t>
  </si>
  <si>
    <t>6.8.</t>
  </si>
  <si>
    <t xml:space="preserve">Муниципальные учреждения    </t>
  </si>
  <si>
    <t xml:space="preserve"> Управляющая компания</t>
  </si>
  <si>
    <t>7.4.1.</t>
  </si>
  <si>
    <t>8.5.1.</t>
  </si>
  <si>
    <t>8.7.1.</t>
  </si>
  <si>
    <t>8.14.1.</t>
  </si>
  <si>
    <t>8.16.1.</t>
  </si>
  <si>
    <t>8.17.1.</t>
  </si>
  <si>
    <t>8.19.</t>
  </si>
  <si>
    <t>8.20.</t>
  </si>
  <si>
    <t>8.21.</t>
  </si>
  <si>
    <t>8.22.</t>
  </si>
  <si>
    <t>8.23.</t>
  </si>
  <si>
    <t>8.24.</t>
  </si>
  <si>
    <t>8.24.1.</t>
  </si>
  <si>
    <t>8.24.2.</t>
  </si>
  <si>
    <t>8.24.3.</t>
  </si>
  <si>
    <t>8.24.4.</t>
  </si>
  <si>
    <t>8.24.5.</t>
  </si>
  <si>
    <t>9.3.1.</t>
  </si>
  <si>
    <t>9.4.1.</t>
  </si>
  <si>
    <t xml:space="preserve"> и МБДОУ "Тимохинский детский сад"   30 мест</t>
  </si>
  <si>
    <t xml:space="preserve">Уменьшение очереди на получение путевки в д/сад, достижение показателя обеспеченности детей </t>
  </si>
  <si>
    <t>местами в детских садах 86%</t>
  </si>
  <si>
    <t>9.8.1.</t>
  </si>
  <si>
    <t>9.10.1.</t>
  </si>
  <si>
    <t>10.3.1.</t>
  </si>
  <si>
    <t>10.5.1.</t>
  </si>
  <si>
    <t>10.11.</t>
  </si>
  <si>
    <t>10.12.</t>
  </si>
  <si>
    <t>10.12.1.</t>
  </si>
  <si>
    <t>10.12.2.</t>
  </si>
  <si>
    <t>10.12.3.</t>
  </si>
  <si>
    <t>10.12.4.</t>
  </si>
  <si>
    <t>10.12.5.</t>
  </si>
  <si>
    <t>10.12.6.</t>
  </si>
  <si>
    <t>12.2.1.</t>
  </si>
  <si>
    <t>12.11.1.</t>
  </si>
  <si>
    <t>12.11.2.</t>
  </si>
  <si>
    <t>12.11.3.</t>
  </si>
  <si>
    <t>12.11.4.</t>
  </si>
  <si>
    <t>12.11.5.</t>
  </si>
  <si>
    <t>16.1.1.</t>
  </si>
  <si>
    <t>16.2.1.</t>
  </si>
  <si>
    <t>документации по планировке территорий р.п. Пышма</t>
  </si>
  <si>
    <t xml:space="preserve">Проведение инженерных изысканий и разработка </t>
  </si>
  <si>
    <t>16.3.1.</t>
  </si>
  <si>
    <t>16.5.1.</t>
  </si>
  <si>
    <t>16.5.2.</t>
  </si>
  <si>
    <r>
      <t>2.9.1</t>
    </r>
    <r>
      <rPr>
        <b/>
        <sz val="11"/>
        <rFont val="Times New Roman"/>
        <family val="1"/>
      </rPr>
      <t>.</t>
    </r>
  </si>
  <si>
    <t>4.19.</t>
  </si>
  <si>
    <t>4.19.1</t>
  </si>
  <si>
    <t>4.19.2.</t>
  </si>
  <si>
    <t>4.19.3.</t>
  </si>
  <si>
    <t>4.19.4.</t>
  </si>
  <si>
    <t>Разработка проектно-сметной документации с экспертизой на капитальный ремонт автодорог</t>
  </si>
  <si>
    <t>Установка двухтарифных счетчиков электроэнергии , приборов учета</t>
  </si>
  <si>
    <t xml:space="preserve"> потребления энергетических ресурсов</t>
  </si>
  <si>
    <t xml:space="preserve">Увеличение продуктивности и </t>
  </si>
  <si>
    <t>ввод в эксплуатацию двух пунктов по убою скота в целях обеспечения</t>
  </si>
  <si>
    <t xml:space="preserve"> потребности населения в приобретении свежего мяса</t>
  </si>
  <si>
    <t>Строительство дороги по пер.Школьный в р.п.Пышма (0,850км)</t>
  </si>
  <si>
    <t>6.9.</t>
  </si>
  <si>
    <t>6.12.1.</t>
  </si>
  <si>
    <t>6.14.1.</t>
  </si>
  <si>
    <t>6.14.2.</t>
  </si>
  <si>
    <t>6.14.3.</t>
  </si>
  <si>
    <t>6.14.4.</t>
  </si>
  <si>
    <t>показателя обеспеченности детей местами в детских садах 86%</t>
  </si>
  <si>
    <t xml:space="preserve">Управление культуры </t>
  </si>
  <si>
    <t>администрации ПГО</t>
  </si>
  <si>
    <t xml:space="preserve">Приложение к  решению Думы Пышминского городского округа от   № </t>
  </si>
  <si>
    <t>Раздел 3.План мероприятий по выполнению программы социально-экономического развития Пышминского городского округа на 2009-2013 годы(2012 год)</t>
  </si>
  <si>
    <t>Экономия теплоэнергетических ресурсов,Улучшение качества тепло,водоснабжения.</t>
  </si>
  <si>
    <t>Переподготовка и повышение квалификации</t>
  </si>
  <si>
    <t xml:space="preserve"> медперсонала(отделение семейной медицины)</t>
  </si>
  <si>
    <t xml:space="preserve">Стабилизация заболеваемости ВИЧ/СПИД и гемоконтактными </t>
  </si>
  <si>
    <t>гепатитами, снижение заболеваемости этими инфекциями в Пышминском городском округе</t>
  </si>
  <si>
    <t>Обеспечение водой население</t>
  </si>
  <si>
    <t>7.2..</t>
  </si>
  <si>
    <t>Техническое перевооружение цехов</t>
  </si>
  <si>
    <t>Увеличение объемов произведенной продукции</t>
  </si>
  <si>
    <t xml:space="preserve">Создание условий для закрепления молодежи в Пышминском </t>
  </si>
  <si>
    <t>городском округе</t>
  </si>
  <si>
    <t>2.0</t>
  </si>
  <si>
    <t>4.15.1.</t>
  </si>
  <si>
    <t>Капитальный ремонт пер.Речной р.п.Пышма (0,7 км)</t>
  </si>
  <si>
    <t>Ремонт автомобильной дороги ул.Комарова ( 0,65 км)</t>
  </si>
  <si>
    <r>
      <t>Открытие дополнительных  групп 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МКОУ "Пульниковская школа- детский сад"</t>
    </r>
  </si>
  <si>
    <t>Оснащение автобусов аппаратурой спутниковой навигации</t>
  </si>
  <si>
    <t xml:space="preserve"> ГЛОНАСС, приобретение автобуса</t>
  </si>
  <si>
    <t>Управление образования</t>
  </si>
  <si>
    <t>Капитальный ремонт,ремонт дворовых территорий многоквартирных домов,</t>
  </si>
  <si>
    <t>проездов к дворовым территориям многоквартирных домов, благоустройство дворовых территорий по программе "Тысяча дворов"</t>
  </si>
  <si>
    <t>6.15.</t>
  </si>
  <si>
    <t>6.15.1.</t>
  </si>
  <si>
    <t xml:space="preserve">Администрация ПГО </t>
  </si>
  <si>
    <t xml:space="preserve">Отдел строительства, газификации </t>
  </si>
  <si>
    <t xml:space="preserve"> и жилищной политики администрации ПГО </t>
  </si>
  <si>
    <t>Отдел строительства, газификации и жилищной политики администрации ПГО</t>
  </si>
  <si>
    <t>2010-2013</t>
  </si>
  <si>
    <t xml:space="preserve"> Капитальный ремонт дороги с.Черемыш ул.Ленина (4 км)</t>
  </si>
  <si>
    <t>9.5.2.</t>
  </si>
  <si>
    <t>.-федеральный бюджет</t>
  </si>
  <si>
    <r>
      <t xml:space="preserve">Производство молока </t>
    </r>
    <r>
      <rPr>
        <b/>
        <sz val="10"/>
        <rFont val="Times New Roman"/>
        <family val="1"/>
      </rPr>
      <t>(тонн)</t>
    </r>
    <r>
      <rPr>
        <sz val="10"/>
        <rFont val="Times New Roman"/>
        <family val="1"/>
      </rPr>
      <t>, в том числе:</t>
    </r>
  </si>
  <si>
    <t xml:space="preserve"> - крестьянскофермерские хозяйства(КФХ)</t>
  </si>
  <si>
    <t xml:space="preserve"> производительности труда</t>
  </si>
  <si>
    <t>Строительство гостиничного комплекса</t>
  </si>
  <si>
    <t>Внедрение современных методов обслуживания</t>
  </si>
  <si>
    <t>Озеленение территории АБК</t>
  </si>
  <si>
    <t>Газификация сельских населенных пунктов, обеспечение население газом</t>
  </si>
  <si>
    <t xml:space="preserve"> III этап-отпайки с установкой блочных газовых котельных в с.Чернышово,с.Тупицыно,с.Четкарино,д.Комарова,п.Первомайский;IV- этап отпайки в п.Южный и п.Ключевской,а также отпайки с установкой блочных газовых котельных в с.Тимохинское, с.Черемыш и с.Боровлянское</t>
  </si>
  <si>
    <t>Разработка ПСД на строительство газопровода низкого давления,с.Чернышово</t>
  </si>
  <si>
    <t xml:space="preserve"> (специалистам), проживающим на селе</t>
  </si>
  <si>
    <t>от 29.02.2012 г. № 315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</si>
</sst>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0"/>
    <numFmt numFmtId="174" formatCode="0.0000000"/>
    <numFmt numFmtId="175" formatCode="[$-FC19]d\ mmmm\ yyyy\ &quot;г.&quot;"/>
  </numFmts>
  <fonts count="3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justify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16" fontId="1" fillId="0" borderId="14" xfId="0" applyNumberFormat="1" applyFont="1" applyBorder="1" applyAlignment="1">
      <alignment horizontal="center" vertical="top" wrapText="1"/>
    </xf>
    <xf numFmtId="9" fontId="1" fillId="0" borderId="22" xfId="0" applyNumberFormat="1" applyFont="1" applyBorder="1" applyAlignment="1">
      <alignment horizontal="left" vertical="top" wrapText="1"/>
    </xf>
    <xf numFmtId="9" fontId="1" fillId="0" borderId="20" xfId="0" applyNumberFormat="1" applyFont="1" applyBorder="1" applyAlignment="1">
      <alignment horizontal="left" vertical="top" wrapText="1"/>
    </xf>
    <xf numFmtId="16" fontId="1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/>
    </xf>
    <xf numFmtId="0" fontId="0" fillId="0" borderId="14" xfId="0" applyBorder="1" applyAlignment="1">
      <alignment/>
    </xf>
    <xf numFmtId="0" fontId="1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0" fontId="4" fillId="0" borderId="14" xfId="0" applyNumberFormat="1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1" fillId="0" borderId="29" xfId="0" applyFont="1" applyBorder="1" applyAlignment="1">
      <alignment horizontal="left" vertical="top" wrapText="1"/>
    </xf>
    <xf numFmtId="17" fontId="1" fillId="0" borderId="24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17" fontId="1" fillId="0" borderId="22" xfId="0" applyNumberFormat="1" applyFont="1" applyBorder="1" applyAlignment="1">
      <alignment horizontal="center" vertical="top" wrapText="1"/>
    </xf>
    <xf numFmtId="14" fontId="1" fillId="0" borderId="26" xfId="0" applyNumberFormat="1" applyFont="1" applyBorder="1" applyAlignment="1">
      <alignment horizontal="center" vertical="top" wrapText="1"/>
    </xf>
    <xf numFmtId="14" fontId="3" fillId="0" borderId="26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4" fontId="1" fillId="0" borderId="25" xfId="0" applyNumberFormat="1" applyFont="1" applyBorder="1" applyAlignment="1">
      <alignment horizontal="center" vertical="top" wrapText="1"/>
    </xf>
    <xf numFmtId="10" fontId="4" fillId="0" borderId="22" xfId="0" applyNumberFormat="1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14" fontId="1" fillId="0" borderId="29" xfId="0" applyNumberFormat="1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3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view="pageBreakPreview" zoomScale="75" zoomScaleSheetLayoutView="75" zoomScalePageLayoutView="0" workbookViewId="0" topLeftCell="A1">
      <selection activeCell="O13" sqref="O13"/>
    </sheetView>
  </sheetViews>
  <sheetFormatPr defaultColWidth="9.00390625" defaultRowHeight="12.75"/>
  <cols>
    <col min="1" max="1" width="6.875" style="33" customWidth="1"/>
    <col min="2" max="2" width="29.375" style="0" customWidth="1"/>
    <col min="3" max="3" width="6.00390625" style="33" customWidth="1"/>
    <col min="4" max="4" width="17.875" style="0" customWidth="1"/>
    <col min="5" max="5" width="12.25390625" style="0" customWidth="1"/>
    <col min="6" max="6" width="10.625" style="17" customWidth="1"/>
    <col min="7" max="7" width="9.375" style="17" customWidth="1"/>
    <col min="8" max="9" width="9.625" style="17" customWidth="1"/>
    <col min="10" max="11" width="9.875" style="17" customWidth="1"/>
    <col min="12" max="12" width="30.25390625" style="0" customWidth="1"/>
    <col min="13" max="13" width="0.12890625" style="0" hidden="1" customWidth="1"/>
  </cols>
  <sheetData>
    <row r="1" spans="4:9" ht="12.75">
      <c r="D1" t="s">
        <v>762</v>
      </c>
      <c r="I1" s="17" t="s">
        <v>805</v>
      </c>
    </row>
    <row r="2" spans="1:12" s="8" customFormat="1" ht="39" customHeight="1">
      <c r="A2" s="198" t="s">
        <v>763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8.75" customHeight="1">
      <c r="A3" s="225" t="s">
        <v>63</v>
      </c>
      <c r="B3" s="226" t="s">
        <v>64</v>
      </c>
      <c r="C3" s="226" t="s">
        <v>65</v>
      </c>
      <c r="D3" s="226" t="s">
        <v>66</v>
      </c>
      <c r="E3" s="233" t="s">
        <v>99</v>
      </c>
      <c r="F3" s="230" t="s">
        <v>98</v>
      </c>
      <c r="G3" s="231"/>
      <c r="H3" s="231"/>
      <c r="I3" s="231"/>
      <c r="J3" s="231"/>
      <c r="K3" s="232"/>
      <c r="L3" s="227" t="s">
        <v>103</v>
      </c>
    </row>
    <row r="4" spans="1:12" ht="15.75" customHeight="1" hidden="1" thickBot="1">
      <c r="A4" s="225"/>
      <c r="B4" s="226"/>
      <c r="C4" s="226"/>
      <c r="D4" s="226"/>
      <c r="E4" s="233"/>
      <c r="F4" s="53"/>
      <c r="G4" s="53"/>
      <c r="H4" s="53"/>
      <c r="I4" s="53"/>
      <c r="J4" s="53"/>
      <c r="K4" s="53"/>
      <c r="L4" s="227"/>
    </row>
    <row r="5" spans="1:12" ht="29.25" customHeight="1">
      <c r="A5" s="225"/>
      <c r="B5" s="226"/>
      <c r="C5" s="226"/>
      <c r="D5" s="226"/>
      <c r="E5" s="233"/>
      <c r="F5" s="43"/>
      <c r="G5" s="74"/>
      <c r="H5" s="74"/>
      <c r="I5" s="74"/>
      <c r="J5" s="74"/>
      <c r="K5" s="36"/>
      <c r="L5" s="227"/>
    </row>
    <row r="6" spans="1:12" ht="27" customHeight="1">
      <c r="A6" s="225"/>
      <c r="B6" s="226"/>
      <c r="C6" s="226"/>
      <c r="D6" s="226"/>
      <c r="E6" s="226"/>
      <c r="F6" s="31" t="s">
        <v>100</v>
      </c>
      <c r="G6" s="31">
        <v>2009</v>
      </c>
      <c r="H6" s="31">
        <v>2010</v>
      </c>
      <c r="I6" s="31">
        <v>2011</v>
      </c>
      <c r="J6" s="31">
        <v>2012</v>
      </c>
      <c r="K6" s="31">
        <v>2013</v>
      </c>
      <c r="L6" s="202"/>
    </row>
    <row r="7" spans="1:12" ht="12.75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138">
        <v>12</v>
      </c>
    </row>
    <row r="8" spans="1:12" s="83" customFormat="1" ht="15.75">
      <c r="A8" s="139"/>
      <c r="B8" s="236" t="s">
        <v>67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ht="15.75">
      <c r="A9" s="246" t="s">
        <v>68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8"/>
    </row>
    <row r="10" spans="1:12" ht="41.25" customHeight="1">
      <c r="A10" s="249" t="s">
        <v>281</v>
      </c>
      <c r="B10" s="216" t="s">
        <v>101</v>
      </c>
      <c r="C10" s="202" t="s">
        <v>130</v>
      </c>
      <c r="D10" s="202" t="s">
        <v>96</v>
      </c>
      <c r="E10" s="202" t="s">
        <v>69</v>
      </c>
      <c r="F10" s="202">
        <f>SUM(G10:K10)</f>
        <v>3300</v>
      </c>
      <c r="G10" s="6">
        <v>2000</v>
      </c>
      <c r="H10" s="6">
        <v>1300</v>
      </c>
      <c r="I10" s="6"/>
      <c r="J10" s="6"/>
      <c r="K10" s="6"/>
      <c r="L10" s="216" t="s">
        <v>104</v>
      </c>
    </row>
    <row r="11" spans="1:12" ht="12.75" customHeight="1" hidden="1" thickBot="1">
      <c r="A11" s="249"/>
      <c r="B11" s="216"/>
      <c r="C11" s="202"/>
      <c r="D11" s="202"/>
      <c r="E11" s="202"/>
      <c r="F11" s="202"/>
      <c r="G11" s="6"/>
      <c r="H11" s="6"/>
      <c r="I11" s="6"/>
      <c r="J11" s="6"/>
      <c r="K11" s="6"/>
      <c r="L11" s="216"/>
    </row>
    <row r="12" spans="1:12" ht="16.5" customHeight="1" hidden="1" thickBot="1">
      <c r="A12" s="249"/>
      <c r="B12" s="216"/>
      <c r="C12" s="202"/>
      <c r="D12" s="202"/>
      <c r="E12" s="202"/>
      <c r="F12" s="202"/>
      <c r="G12" s="6"/>
      <c r="H12" s="6"/>
      <c r="I12" s="6"/>
      <c r="J12" s="6"/>
      <c r="K12" s="6"/>
      <c r="L12" s="216"/>
    </row>
    <row r="13" spans="1:12" ht="50.25" customHeight="1">
      <c r="A13" s="118" t="s">
        <v>282</v>
      </c>
      <c r="B13" s="14" t="s">
        <v>102</v>
      </c>
      <c r="C13" s="6" t="s">
        <v>129</v>
      </c>
      <c r="D13" s="6" t="s">
        <v>96</v>
      </c>
      <c r="E13" s="6" t="s">
        <v>69</v>
      </c>
      <c r="F13" s="6">
        <f>SUM(G13:K13)</f>
        <v>3500</v>
      </c>
      <c r="G13" s="6"/>
      <c r="H13" s="6">
        <v>500</v>
      </c>
      <c r="I13" s="6">
        <v>3000</v>
      </c>
      <c r="J13" s="6"/>
      <c r="K13" s="6"/>
      <c r="L13" s="14" t="s">
        <v>105</v>
      </c>
    </row>
    <row r="14" spans="1:12" ht="46.5" customHeight="1">
      <c r="A14" s="119" t="s">
        <v>283</v>
      </c>
      <c r="B14" s="14" t="s">
        <v>212</v>
      </c>
      <c r="C14" s="6" t="s">
        <v>111</v>
      </c>
      <c r="D14" s="6" t="s">
        <v>96</v>
      </c>
      <c r="E14" s="6" t="s">
        <v>69</v>
      </c>
      <c r="F14" s="6">
        <f>SUM(G14:K14)</f>
        <v>7800</v>
      </c>
      <c r="G14" s="6">
        <v>2650</v>
      </c>
      <c r="H14" s="6">
        <v>3000</v>
      </c>
      <c r="I14" s="6">
        <v>2150</v>
      </c>
      <c r="J14" s="6"/>
      <c r="K14" s="6"/>
      <c r="L14" s="14" t="s">
        <v>656</v>
      </c>
    </row>
    <row r="15" spans="1:12" ht="36" customHeight="1">
      <c r="A15" s="119" t="s">
        <v>284</v>
      </c>
      <c r="B15" s="14" t="s">
        <v>245</v>
      </c>
      <c r="C15" s="6" t="s">
        <v>213</v>
      </c>
      <c r="D15" s="6" t="s">
        <v>96</v>
      </c>
      <c r="E15" s="6" t="s">
        <v>69</v>
      </c>
      <c r="F15" s="6">
        <f>SUM(G15:K15)</f>
        <v>5500</v>
      </c>
      <c r="G15" s="6">
        <v>3500</v>
      </c>
      <c r="H15" s="6"/>
      <c r="I15" s="6">
        <v>2000</v>
      </c>
      <c r="J15" s="6"/>
      <c r="K15" s="6"/>
      <c r="L15" s="14" t="s">
        <v>657</v>
      </c>
    </row>
    <row r="16" spans="1:12" ht="36" customHeight="1">
      <c r="A16" s="118" t="s">
        <v>285</v>
      </c>
      <c r="B16" s="14" t="s">
        <v>771</v>
      </c>
      <c r="C16" s="6">
        <v>2012</v>
      </c>
      <c r="D16" s="6" t="s">
        <v>96</v>
      </c>
      <c r="E16" s="6" t="s">
        <v>69</v>
      </c>
      <c r="F16" s="6">
        <f>SUM(G16:K16)</f>
        <v>11030</v>
      </c>
      <c r="G16" s="6"/>
      <c r="H16" s="6"/>
      <c r="I16" s="6"/>
      <c r="J16" s="6">
        <v>11030</v>
      </c>
      <c r="K16" s="6"/>
      <c r="L16" s="14" t="s">
        <v>772</v>
      </c>
    </row>
    <row r="17" spans="1:13" ht="16.5" thickBot="1">
      <c r="A17" s="199" t="s">
        <v>106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8"/>
    </row>
    <row r="18" spans="1:12" ht="53.25" customHeight="1" thickBot="1">
      <c r="A18" s="182" t="s">
        <v>286</v>
      </c>
      <c r="B18" s="185" t="s">
        <v>107</v>
      </c>
      <c r="C18" s="222" t="s">
        <v>137</v>
      </c>
      <c r="D18" s="222" t="s">
        <v>108</v>
      </c>
      <c r="E18" s="222" t="s">
        <v>69</v>
      </c>
      <c r="F18" s="222">
        <f>SUM(G18:K18)</f>
        <v>28440</v>
      </c>
      <c r="G18" s="3">
        <v>0</v>
      </c>
      <c r="H18" s="3">
        <v>0</v>
      </c>
      <c r="I18" s="3">
        <v>0</v>
      </c>
      <c r="J18" s="3">
        <v>26360</v>
      </c>
      <c r="K18" s="3">
        <v>2080</v>
      </c>
      <c r="L18" s="185" t="s">
        <v>30</v>
      </c>
    </row>
    <row r="19" spans="1:12" ht="16.5" customHeight="1" hidden="1" thickBot="1">
      <c r="A19" s="183"/>
      <c r="B19" s="220"/>
      <c r="C19" s="223"/>
      <c r="D19" s="223"/>
      <c r="E19" s="223"/>
      <c r="F19" s="223"/>
      <c r="G19" s="4"/>
      <c r="H19" s="4"/>
      <c r="I19" s="4"/>
      <c r="J19" s="4"/>
      <c r="K19" s="4"/>
      <c r="L19" s="220"/>
    </row>
    <row r="20" spans="1:12" ht="16.5" customHeight="1" hidden="1" thickBot="1">
      <c r="A20" s="184"/>
      <c r="B20" s="221"/>
      <c r="C20" s="224"/>
      <c r="D20" s="224"/>
      <c r="E20" s="224"/>
      <c r="F20" s="224"/>
      <c r="G20" s="2"/>
      <c r="H20" s="2"/>
      <c r="I20" s="2"/>
      <c r="J20" s="2"/>
      <c r="K20" s="2"/>
      <c r="L20" s="221"/>
    </row>
    <row r="21" spans="1:13" ht="18.75" customHeight="1">
      <c r="A21" s="234" t="s">
        <v>280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8"/>
    </row>
    <row r="22" spans="1:13" ht="41.25" customHeight="1">
      <c r="A22" s="120" t="s">
        <v>287</v>
      </c>
      <c r="B22" s="14" t="s">
        <v>288</v>
      </c>
      <c r="C22" s="14">
        <v>2010</v>
      </c>
      <c r="D22" s="6" t="s">
        <v>289</v>
      </c>
      <c r="E22" s="14" t="s">
        <v>69</v>
      </c>
      <c r="F22" s="14">
        <f aca="true" t="shared" si="0" ref="F22:F27">SUM(G22:K22)</f>
        <v>20000</v>
      </c>
      <c r="G22" s="14"/>
      <c r="H22" s="14">
        <v>20000</v>
      </c>
      <c r="I22" s="14"/>
      <c r="J22" s="14"/>
      <c r="K22" s="14"/>
      <c r="L22" s="14" t="s">
        <v>673</v>
      </c>
      <c r="M22" s="8"/>
    </row>
    <row r="23" spans="1:13" ht="40.5" customHeight="1">
      <c r="A23" s="121" t="s">
        <v>292</v>
      </c>
      <c r="B23" s="14" t="s">
        <v>290</v>
      </c>
      <c r="C23" s="14">
        <v>2010</v>
      </c>
      <c r="D23" s="6" t="s">
        <v>289</v>
      </c>
      <c r="E23" s="14" t="s">
        <v>69</v>
      </c>
      <c r="F23" s="14">
        <f t="shared" si="0"/>
        <v>20000</v>
      </c>
      <c r="G23" s="14"/>
      <c r="H23" s="14">
        <v>20000</v>
      </c>
      <c r="I23" s="14"/>
      <c r="J23" s="14"/>
      <c r="K23" s="14"/>
      <c r="L23" s="6" t="s">
        <v>291</v>
      </c>
      <c r="M23" s="8"/>
    </row>
    <row r="24" spans="1:13" ht="32.25" customHeight="1">
      <c r="A24" s="121" t="s">
        <v>608</v>
      </c>
      <c r="B24" s="14" t="s">
        <v>293</v>
      </c>
      <c r="C24" s="14" t="s">
        <v>129</v>
      </c>
      <c r="D24" s="6" t="s">
        <v>289</v>
      </c>
      <c r="E24" s="14" t="s">
        <v>69</v>
      </c>
      <c r="F24" s="14">
        <f t="shared" si="0"/>
        <v>13500</v>
      </c>
      <c r="G24" s="14"/>
      <c r="H24" s="14">
        <v>10000</v>
      </c>
      <c r="I24" s="14">
        <v>3500</v>
      </c>
      <c r="J24" s="14"/>
      <c r="K24" s="14"/>
      <c r="L24" s="6" t="s">
        <v>291</v>
      </c>
      <c r="M24" s="8"/>
    </row>
    <row r="25" spans="1:13" ht="18.75" customHeight="1" hidden="1">
      <c r="A25" s="121"/>
      <c r="B25" s="14"/>
      <c r="C25" s="14"/>
      <c r="D25" s="6" t="s">
        <v>289</v>
      </c>
      <c r="E25" s="14"/>
      <c r="F25" s="14">
        <f t="shared" si="0"/>
        <v>0</v>
      </c>
      <c r="G25" s="14"/>
      <c r="H25" s="14"/>
      <c r="I25" s="14"/>
      <c r="J25" s="14"/>
      <c r="K25" s="14"/>
      <c r="L25" s="14"/>
      <c r="M25" s="8"/>
    </row>
    <row r="26" spans="1:13" ht="18.75" customHeight="1" hidden="1" thickBot="1">
      <c r="A26" s="116"/>
      <c r="B26" s="117"/>
      <c r="C26" s="117"/>
      <c r="D26" s="6" t="s">
        <v>289</v>
      </c>
      <c r="E26" s="117"/>
      <c r="F26" s="14">
        <f t="shared" si="0"/>
        <v>0</v>
      </c>
      <c r="G26" s="117"/>
      <c r="H26" s="117"/>
      <c r="I26" s="117"/>
      <c r="J26" s="117"/>
      <c r="K26" s="117"/>
      <c r="L26" s="117"/>
      <c r="M26" s="8"/>
    </row>
    <row r="27" spans="1:13" ht="78.75" customHeight="1">
      <c r="A27" s="166" t="s">
        <v>775</v>
      </c>
      <c r="B27" s="14" t="s">
        <v>31</v>
      </c>
      <c r="C27" s="29">
        <v>2012</v>
      </c>
      <c r="D27" s="6" t="s">
        <v>289</v>
      </c>
      <c r="E27" s="29" t="s">
        <v>73</v>
      </c>
      <c r="F27" s="14">
        <f t="shared" si="0"/>
        <v>4500</v>
      </c>
      <c r="G27" s="167"/>
      <c r="H27" s="167"/>
      <c r="I27" s="167"/>
      <c r="J27" s="29">
        <v>4500</v>
      </c>
      <c r="K27" s="167"/>
      <c r="L27" s="167"/>
      <c r="M27" s="8"/>
    </row>
    <row r="28" spans="1:12" ht="21.75" customHeight="1">
      <c r="A28" s="131" t="s">
        <v>301</v>
      </c>
      <c r="B28" s="9" t="s">
        <v>70</v>
      </c>
      <c r="C28" s="6"/>
      <c r="D28" s="6"/>
      <c r="E28" s="6"/>
      <c r="F28" s="15">
        <f aca="true" t="shared" si="1" ref="F28:K28">SUM(F10:F15,F18,F22:F27)</f>
        <v>106540</v>
      </c>
      <c r="G28" s="15">
        <f t="shared" si="1"/>
        <v>8150</v>
      </c>
      <c r="H28" s="15">
        <f t="shared" si="1"/>
        <v>54800</v>
      </c>
      <c r="I28" s="15">
        <f t="shared" si="1"/>
        <v>10650</v>
      </c>
      <c r="J28" s="15">
        <f t="shared" si="1"/>
        <v>30860</v>
      </c>
      <c r="K28" s="15">
        <f t="shared" si="1"/>
        <v>2080</v>
      </c>
      <c r="L28" s="10"/>
    </row>
    <row r="29" spans="1:12" ht="14.25" customHeight="1">
      <c r="A29" s="202" t="s">
        <v>302</v>
      </c>
      <c r="B29" s="216" t="s">
        <v>71</v>
      </c>
      <c r="C29" s="202"/>
      <c r="D29" s="202"/>
      <c r="E29" s="202"/>
      <c r="F29" s="202"/>
      <c r="G29" s="6"/>
      <c r="H29" s="6"/>
      <c r="I29" s="6"/>
      <c r="J29" s="6"/>
      <c r="K29" s="6"/>
      <c r="L29" s="215"/>
    </row>
    <row r="30" spans="1:12" ht="16.5" customHeight="1" hidden="1" thickBot="1">
      <c r="A30" s="202"/>
      <c r="B30" s="216"/>
      <c r="C30" s="202"/>
      <c r="D30" s="202"/>
      <c r="E30" s="202"/>
      <c r="F30" s="202"/>
      <c r="G30" s="6"/>
      <c r="H30" s="6"/>
      <c r="I30" s="6"/>
      <c r="J30" s="6"/>
      <c r="K30" s="6"/>
      <c r="L30" s="215"/>
    </row>
    <row r="31" spans="1:12" ht="15.75">
      <c r="A31" s="6" t="s">
        <v>303</v>
      </c>
      <c r="B31" s="14" t="s">
        <v>72</v>
      </c>
      <c r="C31" s="6"/>
      <c r="D31" s="6"/>
      <c r="E31" s="6"/>
      <c r="F31" s="19">
        <f aca="true" t="shared" si="2" ref="F31:K31">AVERAGE(F28)</f>
        <v>106540</v>
      </c>
      <c r="G31" s="19">
        <f t="shared" si="2"/>
        <v>8150</v>
      </c>
      <c r="H31" s="19">
        <f t="shared" si="2"/>
        <v>54800</v>
      </c>
      <c r="I31" s="19">
        <f t="shared" si="2"/>
        <v>10650</v>
      </c>
      <c r="J31" s="19">
        <f t="shared" si="2"/>
        <v>30860</v>
      </c>
      <c r="K31" s="19">
        <f t="shared" si="2"/>
        <v>2080</v>
      </c>
      <c r="L31" s="28"/>
    </row>
    <row r="32" spans="1:13" ht="16.5" customHeight="1">
      <c r="A32" s="212" t="s">
        <v>246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8"/>
    </row>
    <row r="33" spans="1:13" ht="28.5" customHeight="1">
      <c r="A33" s="6" t="s">
        <v>301</v>
      </c>
      <c r="B33" s="14" t="s">
        <v>795</v>
      </c>
      <c r="C33" s="6" t="s">
        <v>111</v>
      </c>
      <c r="D33" s="6"/>
      <c r="E33" s="6"/>
      <c r="F33" s="6">
        <f>SUM(G33:K33)</f>
        <v>144586</v>
      </c>
      <c r="G33" s="6">
        <v>33404</v>
      </c>
      <c r="H33" s="6">
        <v>27380</v>
      </c>
      <c r="I33" s="6">
        <v>27753</v>
      </c>
      <c r="J33" s="6">
        <v>27949</v>
      </c>
      <c r="K33" s="44">
        <v>28100</v>
      </c>
      <c r="L33" s="25" t="s">
        <v>296</v>
      </c>
      <c r="M33" s="8"/>
    </row>
    <row r="34" spans="1:13" ht="16.5" customHeight="1">
      <c r="A34" s="6" t="s">
        <v>302</v>
      </c>
      <c r="B34" s="14" t="s">
        <v>148</v>
      </c>
      <c r="C34" s="6"/>
      <c r="D34" s="6"/>
      <c r="E34" s="6"/>
      <c r="F34" s="6">
        <f aca="true" t="shared" si="3" ref="F34:F40">SUM(G34:K34)</f>
        <v>123806</v>
      </c>
      <c r="G34" s="6">
        <v>28874</v>
      </c>
      <c r="H34" s="6">
        <v>23345</v>
      </c>
      <c r="I34" s="6">
        <v>23718</v>
      </c>
      <c r="J34" s="6">
        <v>23859</v>
      </c>
      <c r="K34" s="44">
        <v>24010</v>
      </c>
      <c r="L34" s="45"/>
      <c r="M34" s="8"/>
    </row>
    <row r="35" spans="1:13" ht="30.75" customHeight="1">
      <c r="A35" s="122" t="s">
        <v>303</v>
      </c>
      <c r="B35" s="14" t="s">
        <v>796</v>
      </c>
      <c r="C35" s="6"/>
      <c r="D35" s="6"/>
      <c r="E35" s="6"/>
      <c r="F35" s="6">
        <f t="shared" si="3"/>
        <v>180</v>
      </c>
      <c r="G35" s="6">
        <v>30</v>
      </c>
      <c r="H35" s="6">
        <v>35</v>
      </c>
      <c r="I35" s="6">
        <v>35</v>
      </c>
      <c r="J35" s="6">
        <v>40</v>
      </c>
      <c r="K35" s="44">
        <v>40</v>
      </c>
      <c r="L35" s="45"/>
      <c r="M35" s="8"/>
    </row>
    <row r="36" spans="1:13" ht="16.5" customHeight="1">
      <c r="A36" s="6" t="s">
        <v>304</v>
      </c>
      <c r="B36" s="14" t="s">
        <v>149</v>
      </c>
      <c r="C36" s="6"/>
      <c r="D36" s="6"/>
      <c r="E36" s="6"/>
      <c r="F36" s="6">
        <f t="shared" si="3"/>
        <v>20600</v>
      </c>
      <c r="G36" s="6">
        <v>4500</v>
      </c>
      <c r="H36" s="6">
        <v>4000</v>
      </c>
      <c r="I36" s="6">
        <v>4000</v>
      </c>
      <c r="J36" s="6">
        <v>4050</v>
      </c>
      <c r="K36" s="44">
        <v>4050</v>
      </c>
      <c r="L36" s="45"/>
      <c r="M36" s="8"/>
    </row>
    <row r="37" spans="1:13" ht="36" customHeight="1">
      <c r="A37" s="6" t="s">
        <v>305</v>
      </c>
      <c r="B37" s="14" t="s">
        <v>150</v>
      </c>
      <c r="C37" s="6"/>
      <c r="D37" s="6"/>
      <c r="E37" s="6"/>
      <c r="F37" s="6">
        <f t="shared" si="3"/>
        <v>19236</v>
      </c>
      <c r="G37" s="6">
        <v>4637</v>
      </c>
      <c r="H37" s="6">
        <v>3526</v>
      </c>
      <c r="I37" s="6">
        <v>3573</v>
      </c>
      <c r="J37" s="6">
        <v>3700</v>
      </c>
      <c r="K37" s="44">
        <v>3800</v>
      </c>
      <c r="L37" s="25" t="s">
        <v>295</v>
      </c>
      <c r="M37" s="8"/>
    </row>
    <row r="38" spans="1:13" ht="16.5" customHeight="1">
      <c r="A38" s="6" t="s">
        <v>306</v>
      </c>
      <c r="B38" s="14" t="s">
        <v>148</v>
      </c>
      <c r="C38" s="6"/>
      <c r="D38" s="6"/>
      <c r="E38" s="6"/>
      <c r="F38" s="6">
        <f t="shared" si="3"/>
        <v>12697</v>
      </c>
      <c r="G38" s="6">
        <v>3128</v>
      </c>
      <c r="H38" s="6">
        <v>2116</v>
      </c>
      <c r="I38" s="6">
        <v>2373</v>
      </c>
      <c r="J38" s="6">
        <v>2490</v>
      </c>
      <c r="K38" s="44">
        <v>2590</v>
      </c>
      <c r="L38" s="45"/>
      <c r="M38" s="8"/>
    </row>
    <row r="39" spans="1:13" ht="24.75" customHeight="1">
      <c r="A39" s="6" t="s">
        <v>307</v>
      </c>
      <c r="B39" s="14" t="s">
        <v>796</v>
      </c>
      <c r="C39" s="6"/>
      <c r="D39" s="6"/>
      <c r="E39" s="6"/>
      <c r="F39" s="6">
        <f t="shared" si="3"/>
        <v>48.5</v>
      </c>
      <c r="G39" s="6">
        <v>8.5</v>
      </c>
      <c r="H39" s="6">
        <v>10</v>
      </c>
      <c r="I39" s="6">
        <v>10</v>
      </c>
      <c r="J39" s="6">
        <v>10</v>
      </c>
      <c r="K39" s="44">
        <v>10</v>
      </c>
      <c r="L39" s="45"/>
      <c r="M39" s="8"/>
    </row>
    <row r="40" spans="1:13" ht="16.5" customHeight="1">
      <c r="A40" s="6" t="s">
        <v>308</v>
      </c>
      <c r="B40" s="14" t="s">
        <v>149</v>
      </c>
      <c r="C40" s="6"/>
      <c r="D40" s="6"/>
      <c r="E40" s="6"/>
      <c r="F40" s="6">
        <f t="shared" si="3"/>
        <v>6700</v>
      </c>
      <c r="G40" s="6">
        <v>1500</v>
      </c>
      <c r="H40" s="6">
        <v>1400</v>
      </c>
      <c r="I40" s="6">
        <v>1400</v>
      </c>
      <c r="J40" s="6">
        <v>1200</v>
      </c>
      <c r="K40" s="44">
        <v>1200</v>
      </c>
      <c r="L40" s="31"/>
      <c r="M40" s="8"/>
    </row>
    <row r="41" spans="1:13" ht="54.75" customHeight="1">
      <c r="A41" s="16" t="s">
        <v>309</v>
      </c>
      <c r="B41" s="59" t="s">
        <v>151</v>
      </c>
      <c r="C41" s="45" t="s">
        <v>111</v>
      </c>
      <c r="D41" s="45" t="s">
        <v>297</v>
      </c>
      <c r="E41" s="6" t="s">
        <v>73</v>
      </c>
      <c r="F41" s="6">
        <f>SUM(G41:K41)</f>
        <v>11000</v>
      </c>
      <c r="G41" s="6">
        <v>3000</v>
      </c>
      <c r="H41" s="6">
        <v>1500</v>
      </c>
      <c r="I41" s="6"/>
      <c r="J41" s="6">
        <v>6500</v>
      </c>
      <c r="K41" s="6"/>
      <c r="L41" s="12" t="s">
        <v>32</v>
      </c>
      <c r="M41" s="8"/>
    </row>
    <row r="42" spans="1:13" ht="35.25" customHeight="1">
      <c r="A42" s="25" t="s">
        <v>310</v>
      </c>
      <c r="B42" s="85" t="s">
        <v>33</v>
      </c>
      <c r="C42" s="25" t="s">
        <v>651</v>
      </c>
      <c r="D42" s="42" t="s">
        <v>653</v>
      </c>
      <c r="E42" s="23" t="s">
        <v>73</v>
      </c>
      <c r="F42" s="6">
        <f aca="true" t="shared" si="4" ref="F42:F61">SUM(G42:K42)</f>
        <v>22900</v>
      </c>
      <c r="G42" s="25">
        <v>18000</v>
      </c>
      <c r="H42" s="25">
        <v>0</v>
      </c>
      <c r="I42" s="25"/>
      <c r="J42" s="25">
        <v>4900</v>
      </c>
      <c r="K42" s="25"/>
      <c r="L42" s="12"/>
      <c r="M42" s="8"/>
    </row>
    <row r="43" spans="1:13" ht="27" customHeight="1">
      <c r="A43" s="31" t="s">
        <v>684</v>
      </c>
      <c r="B43" s="74"/>
      <c r="C43" s="31"/>
      <c r="D43" s="36" t="s">
        <v>654</v>
      </c>
      <c r="E43" s="23" t="s">
        <v>154</v>
      </c>
      <c r="F43" s="6">
        <f t="shared" si="4"/>
        <v>3200</v>
      </c>
      <c r="G43" s="25"/>
      <c r="H43" s="25"/>
      <c r="I43" s="25"/>
      <c r="J43" s="25">
        <v>3200</v>
      </c>
      <c r="K43" s="25"/>
      <c r="L43" s="12"/>
      <c r="M43" s="8"/>
    </row>
    <row r="44" spans="1:13" ht="39.75" customHeight="1">
      <c r="A44" s="69" t="s">
        <v>311</v>
      </c>
      <c r="B44" s="45" t="s">
        <v>34</v>
      </c>
      <c r="C44" s="21">
        <v>2009</v>
      </c>
      <c r="D44" s="45" t="s">
        <v>297</v>
      </c>
      <c r="E44" s="6" t="s">
        <v>73</v>
      </c>
      <c r="F44" s="6">
        <f t="shared" si="4"/>
        <v>10000</v>
      </c>
      <c r="G44" s="6">
        <v>10000</v>
      </c>
      <c r="H44" s="6">
        <v>0</v>
      </c>
      <c r="I44" s="6"/>
      <c r="J44" s="6"/>
      <c r="K44" s="44"/>
      <c r="L44" s="25" t="s">
        <v>231</v>
      </c>
      <c r="M44" s="8"/>
    </row>
    <row r="45" spans="1:13" ht="26.25" customHeight="1">
      <c r="A45" s="43" t="s">
        <v>312</v>
      </c>
      <c r="B45" s="45"/>
      <c r="C45" s="36"/>
      <c r="D45" s="45"/>
      <c r="E45" s="6" t="s">
        <v>154</v>
      </c>
      <c r="F45" s="6">
        <f t="shared" si="4"/>
        <v>0</v>
      </c>
      <c r="G45" s="6"/>
      <c r="H45" s="6">
        <v>0</v>
      </c>
      <c r="I45" s="6"/>
      <c r="J45" s="6"/>
      <c r="K45" s="44"/>
      <c r="L45" s="45" t="s">
        <v>749</v>
      </c>
      <c r="M45" s="8"/>
    </row>
    <row r="46" spans="1:13" ht="30" customHeight="1">
      <c r="A46" s="25" t="s">
        <v>313</v>
      </c>
      <c r="B46" s="45"/>
      <c r="C46" s="22">
        <v>2009</v>
      </c>
      <c r="D46" s="25" t="s">
        <v>155</v>
      </c>
      <c r="E46" s="23" t="s">
        <v>73</v>
      </c>
      <c r="F46" s="6">
        <f t="shared" si="4"/>
        <v>60000</v>
      </c>
      <c r="G46" s="6">
        <v>45000</v>
      </c>
      <c r="H46" s="6">
        <v>0</v>
      </c>
      <c r="I46" s="6">
        <v>0</v>
      </c>
      <c r="J46" s="6">
        <v>15000</v>
      </c>
      <c r="K46" s="44"/>
      <c r="L46" s="45" t="s">
        <v>797</v>
      </c>
      <c r="M46" s="8"/>
    </row>
    <row r="47" spans="1:13" ht="30" customHeight="1" thickBot="1">
      <c r="A47" s="16" t="s">
        <v>314</v>
      </c>
      <c r="B47" s="162"/>
      <c r="C47" s="22">
        <v>2012</v>
      </c>
      <c r="D47" s="45"/>
      <c r="E47" s="23" t="s">
        <v>154</v>
      </c>
      <c r="F47" s="6">
        <f t="shared" si="4"/>
        <v>76000</v>
      </c>
      <c r="G47" s="6">
        <v>5000</v>
      </c>
      <c r="H47" s="6">
        <v>0</v>
      </c>
      <c r="I47" s="6">
        <v>65000</v>
      </c>
      <c r="J47" s="6">
        <v>6000</v>
      </c>
      <c r="K47" s="44"/>
      <c r="L47" s="45"/>
      <c r="M47" s="8"/>
    </row>
    <row r="48" spans="1:12" ht="33.75" customHeight="1">
      <c r="A48" s="138" t="s">
        <v>315</v>
      </c>
      <c r="B48" s="52" t="s">
        <v>157</v>
      </c>
      <c r="C48" s="25" t="s">
        <v>111</v>
      </c>
      <c r="D48" s="51" t="s">
        <v>297</v>
      </c>
      <c r="E48" s="48" t="s">
        <v>73</v>
      </c>
      <c r="F48" s="6">
        <f t="shared" si="4"/>
        <v>20580</v>
      </c>
      <c r="G48" s="46">
        <v>5000</v>
      </c>
      <c r="H48" s="46">
        <v>1500</v>
      </c>
      <c r="I48" s="46">
        <v>2000</v>
      </c>
      <c r="J48" s="46">
        <v>7080</v>
      </c>
      <c r="K48" s="70">
        <v>5000</v>
      </c>
      <c r="L48" s="51" t="s">
        <v>230</v>
      </c>
    </row>
    <row r="49" spans="1:12" ht="27" customHeight="1">
      <c r="A49" s="151" t="s">
        <v>316</v>
      </c>
      <c r="B49" s="52"/>
      <c r="C49" s="45"/>
      <c r="D49" s="53"/>
      <c r="E49" s="48" t="s">
        <v>154</v>
      </c>
      <c r="F49" s="6">
        <f t="shared" si="4"/>
        <v>20800</v>
      </c>
      <c r="G49" s="46">
        <v>3000</v>
      </c>
      <c r="H49" s="46">
        <v>1500</v>
      </c>
      <c r="I49" s="46">
        <v>3000</v>
      </c>
      <c r="J49" s="46">
        <v>10000</v>
      </c>
      <c r="K49" s="70">
        <v>3300</v>
      </c>
      <c r="L49" s="47"/>
    </row>
    <row r="50" spans="1:12" ht="28.5" customHeight="1">
      <c r="A50" s="152" t="s">
        <v>317</v>
      </c>
      <c r="B50" s="50"/>
      <c r="C50" s="25" t="s">
        <v>111</v>
      </c>
      <c r="D50" s="54" t="s">
        <v>155</v>
      </c>
      <c r="E50" s="48" t="s">
        <v>73</v>
      </c>
      <c r="F50" s="6">
        <f t="shared" si="4"/>
        <v>20740</v>
      </c>
      <c r="G50" s="46">
        <v>3000</v>
      </c>
      <c r="H50" s="46">
        <v>1500</v>
      </c>
      <c r="I50" s="46">
        <v>2000</v>
      </c>
      <c r="J50" s="46">
        <v>10240</v>
      </c>
      <c r="K50" s="46">
        <v>4000</v>
      </c>
      <c r="L50" s="47"/>
    </row>
    <row r="51" spans="1:12" ht="30" customHeight="1">
      <c r="A51" s="153" t="s">
        <v>318</v>
      </c>
      <c r="B51" s="52"/>
      <c r="C51" s="45"/>
      <c r="D51" s="55"/>
      <c r="E51" s="48" t="s">
        <v>154</v>
      </c>
      <c r="F51" s="6">
        <f t="shared" si="4"/>
        <v>23640</v>
      </c>
      <c r="G51" s="46">
        <v>4000</v>
      </c>
      <c r="H51" s="46">
        <v>1500</v>
      </c>
      <c r="I51" s="46">
        <v>3000</v>
      </c>
      <c r="J51" s="46">
        <v>10240</v>
      </c>
      <c r="K51" s="46">
        <v>4900</v>
      </c>
      <c r="L51" s="46"/>
    </row>
    <row r="52" spans="1:12" ht="29.25" customHeight="1">
      <c r="A52" s="138" t="s">
        <v>319</v>
      </c>
      <c r="B52" s="50"/>
      <c r="C52" s="25" t="s">
        <v>111</v>
      </c>
      <c r="D52" s="51" t="s">
        <v>156</v>
      </c>
      <c r="E52" s="48" t="s">
        <v>73</v>
      </c>
      <c r="F52" s="6">
        <f t="shared" si="4"/>
        <v>10500</v>
      </c>
      <c r="G52" s="46">
        <v>2000</v>
      </c>
      <c r="H52" s="46">
        <v>1500</v>
      </c>
      <c r="I52" s="46">
        <v>1500</v>
      </c>
      <c r="J52" s="46">
        <v>2000</v>
      </c>
      <c r="K52" s="46">
        <v>3500</v>
      </c>
      <c r="L52" s="46"/>
    </row>
    <row r="53" spans="1:12" ht="29.25" customHeight="1">
      <c r="A53" s="154" t="s">
        <v>320</v>
      </c>
      <c r="B53" s="49"/>
      <c r="C53" s="31"/>
      <c r="D53" s="47"/>
      <c r="E53" s="48" t="s">
        <v>154</v>
      </c>
      <c r="F53" s="6">
        <f t="shared" si="4"/>
        <v>13700</v>
      </c>
      <c r="G53" s="46">
        <v>2000</v>
      </c>
      <c r="H53" s="46">
        <v>1500</v>
      </c>
      <c r="I53" s="46">
        <v>4500</v>
      </c>
      <c r="J53" s="46">
        <v>3000</v>
      </c>
      <c r="K53" s="46">
        <v>2700</v>
      </c>
      <c r="L53" s="46"/>
    </row>
    <row r="54" spans="1:12" ht="29.25" customHeight="1">
      <c r="A54" s="138" t="s">
        <v>321</v>
      </c>
      <c r="B54" s="50"/>
      <c r="C54" s="25" t="s">
        <v>111</v>
      </c>
      <c r="D54" s="51" t="s">
        <v>653</v>
      </c>
      <c r="E54" s="48" t="s">
        <v>73</v>
      </c>
      <c r="F54" s="6">
        <f t="shared" si="4"/>
        <v>16071</v>
      </c>
      <c r="G54" s="46">
        <v>5000</v>
      </c>
      <c r="H54" s="46">
        <v>2000</v>
      </c>
      <c r="I54" s="46">
        <v>0</v>
      </c>
      <c r="J54" s="46">
        <v>4071</v>
      </c>
      <c r="K54" s="46">
        <v>5000</v>
      </c>
      <c r="L54" s="51"/>
    </row>
    <row r="55" spans="1:12" ht="29.25" customHeight="1">
      <c r="A55" s="154" t="s">
        <v>322</v>
      </c>
      <c r="B55" s="49"/>
      <c r="C55" s="31"/>
      <c r="D55" s="47" t="s">
        <v>654</v>
      </c>
      <c r="E55" s="48" t="s">
        <v>154</v>
      </c>
      <c r="F55" s="6">
        <f t="shared" si="4"/>
        <v>2636</v>
      </c>
      <c r="G55" s="51">
        <v>0</v>
      </c>
      <c r="H55" s="51">
        <v>0</v>
      </c>
      <c r="I55" s="51">
        <v>0</v>
      </c>
      <c r="J55" s="51">
        <v>2636</v>
      </c>
      <c r="K55" s="51">
        <v>0</v>
      </c>
      <c r="L55" s="47"/>
    </row>
    <row r="56" spans="1:12" ht="40.5" customHeight="1">
      <c r="A56" s="150" t="s">
        <v>323</v>
      </c>
      <c r="B56" s="35" t="s">
        <v>298</v>
      </c>
      <c r="C56" s="6" t="s">
        <v>130</v>
      </c>
      <c r="D56" s="42" t="s">
        <v>223</v>
      </c>
      <c r="E56" s="46" t="s">
        <v>73</v>
      </c>
      <c r="F56" s="6">
        <f t="shared" si="4"/>
        <v>600</v>
      </c>
      <c r="G56" s="46">
        <v>400</v>
      </c>
      <c r="H56" s="46">
        <v>200</v>
      </c>
      <c r="I56" s="46"/>
      <c r="J56" s="46"/>
      <c r="K56" s="46"/>
      <c r="L56" s="46" t="s">
        <v>299</v>
      </c>
    </row>
    <row r="57" spans="1:12" ht="40.5" customHeight="1">
      <c r="A57" s="150" t="s">
        <v>324</v>
      </c>
      <c r="B57" s="52" t="s">
        <v>229</v>
      </c>
      <c r="C57" s="25" t="s">
        <v>651</v>
      </c>
      <c r="D57" s="21"/>
      <c r="E57" s="46" t="s">
        <v>79</v>
      </c>
      <c r="F57" s="6">
        <f t="shared" si="4"/>
        <v>165</v>
      </c>
      <c r="G57" s="46">
        <v>11</v>
      </c>
      <c r="H57" s="46">
        <v>57</v>
      </c>
      <c r="I57" s="46">
        <v>59</v>
      </c>
      <c r="J57" s="46">
        <v>38</v>
      </c>
      <c r="K57" s="46"/>
      <c r="L57" s="53"/>
    </row>
    <row r="58" spans="1:12" ht="36.75" customHeight="1">
      <c r="A58" s="155" t="s">
        <v>325</v>
      </c>
      <c r="B58" s="147" t="s">
        <v>300</v>
      </c>
      <c r="C58" s="41" t="s">
        <v>651</v>
      </c>
      <c r="D58" s="46" t="s">
        <v>297</v>
      </c>
      <c r="E58" s="48" t="s">
        <v>73</v>
      </c>
      <c r="F58" s="6">
        <f t="shared" si="4"/>
        <v>1600</v>
      </c>
      <c r="G58" s="46">
        <v>0</v>
      </c>
      <c r="H58" s="46">
        <v>0</v>
      </c>
      <c r="I58" s="46">
        <v>100</v>
      </c>
      <c r="J58" s="46">
        <v>1500</v>
      </c>
      <c r="K58" s="70"/>
      <c r="L58" s="51" t="s">
        <v>750</v>
      </c>
    </row>
    <row r="59" spans="1:12" ht="39.75" customHeight="1" hidden="1" thickBot="1">
      <c r="A59" s="146"/>
      <c r="B59" s="148"/>
      <c r="C59" s="69"/>
      <c r="D59" s="46"/>
      <c r="E59" s="48"/>
      <c r="F59" s="6">
        <f t="shared" si="4"/>
        <v>0</v>
      </c>
      <c r="G59" s="46"/>
      <c r="H59" s="46"/>
      <c r="I59" s="46"/>
      <c r="J59" s="46"/>
      <c r="K59" s="70"/>
      <c r="L59" s="53"/>
    </row>
    <row r="60" spans="1:12" ht="33" customHeight="1">
      <c r="A60" s="163" t="s">
        <v>740</v>
      </c>
      <c r="B60" s="149"/>
      <c r="C60" s="43">
        <v>2012</v>
      </c>
      <c r="D60" s="46" t="s">
        <v>655</v>
      </c>
      <c r="E60" s="48" t="s">
        <v>73</v>
      </c>
      <c r="F60" s="6">
        <f t="shared" si="4"/>
        <v>2000</v>
      </c>
      <c r="G60" s="46"/>
      <c r="H60" s="46"/>
      <c r="I60" s="46"/>
      <c r="J60" s="46">
        <v>2000</v>
      </c>
      <c r="K60" s="70"/>
      <c r="L60" s="47" t="s">
        <v>751</v>
      </c>
    </row>
    <row r="61" spans="1:12" ht="15.75">
      <c r="A61" s="140" t="s">
        <v>326</v>
      </c>
      <c r="B61" s="34" t="s">
        <v>264</v>
      </c>
      <c r="C61" s="31"/>
      <c r="D61" s="30"/>
      <c r="E61" s="6"/>
      <c r="F61" s="6">
        <f t="shared" si="4"/>
        <v>316132</v>
      </c>
      <c r="G61" s="15">
        <f>SUM(G41:G60)</f>
        <v>105411</v>
      </c>
      <c r="H61" s="15">
        <f>SUM(H41:H60)</f>
        <v>12757</v>
      </c>
      <c r="I61" s="15">
        <f>SUM(I41:I60)</f>
        <v>81159</v>
      </c>
      <c r="J61" s="15">
        <f>SUM(J41:J60)</f>
        <v>88405</v>
      </c>
      <c r="K61" s="15">
        <f>SUM(K41:K60)</f>
        <v>28400</v>
      </c>
      <c r="L61" s="165"/>
    </row>
    <row r="62" spans="1:12" ht="25.5">
      <c r="A62" s="6" t="s">
        <v>327</v>
      </c>
      <c r="B62" s="14" t="s">
        <v>71</v>
      </c>
      <c r="C62" s="6"/>
      <c r="D62" s="14"/>
      <c r="E62" s="6"/>
      <c r="F62" s="6">
        <f aca="true" t="shared" si="5" ref="F62:K62">SUM(F63:F65)</f>
        <v>316132</v>
      </c>
      <c r="G62" s="6">
        <f t="shared" si="5"/>
        <v>105411</v>
      </c>
      <c r="H62" s="6">
        <f t="shared" si="5"/>
        <v>12757</v>
      </c>
      <c r="I62" s="6">
        <f t="shared" si="5"/>
        <v>81159</v>
      </c>
      <c r="J62" s="6">
        <f t="shared" si="5"/>
        <v>88405</v>
      </c>
      <c r="K62" s="6">
        <f t="shared" si="5"/>
        <v>28400</v>
      </c>
      <c r="L62" s="141"/>
    </row>
    <row r="63" spans="1:12" ht="15.75">
      <c r="A63" s="6" t="s">
        <v>328</v>
      </c>
      <c r="B63" s="14" t="s">
        <v>224</v>
      </c>
      <c r="C63" s="6"/>
      <c r="D63" s="14"/>
      <c r="E63" s="6"/>
      <c r="F63" s="19">
        <f aca="true" t="shared" si="6" ref="F63:K63">SUM(F57)</f>
        <v>165</v>
      </c>
      <c r="G63" s="19">
        <f t="shared" si="6"/>
        <v>11</v>
      </c>
      <c r="H63" s="19">
        <f t="shared" si="6"/>
        <v>57</v>
      </c>
      <c r="I63" s="19">
        <f t="shared" si="6"/>
        <v>59</v>
      </c>
      <c r="J63" s="19">
        <f t="shared" si="6"/>
        <v>38</v>
      </c>
      <c r="K63" s="19">
        <f t="shared" si="6"/>
        <v>0</v>
      </c>
      <c r="L63" s="141"/>
    </row>
    <row r="64" spans="1:12" ht="15.75">
      <c r="A64" s="6" t="s">
        <v>329</v>
      </c>
      <c r="B64" s="14" t="s">
        <v>72</v>
      </c>
      <c r="C64" s="6"/>
      <c r="D64" s="14"/>
      <c r="E64" s="6"/>
      <c r="F64" s="19">
        <f aca="true" t="shared" si="7" ref="F64:K64">SUM(F41,F42,F44,F46+F48+F52+F54+F56+F50+F58+F60)</f>
        <v>175991</v>
      </c>
      <c r="G64" s="19">
        <f t="shared" si="7"/>
        <v>91400</v>
      </c>
      <c r="H64" s="19">
        <f t="shared" si="7"/>
        <v>8200</v>
      </c>
      <c r="I64" s="19">
        <f t="shared" si="7"/>
        <v>5600</v>
      </c>
      <c r="J64" s="19">
        <f t="shared" si="7"/>
        <v>53291</v>
      </c>
      <c r="K64" s="19">
        <f t="shared" si="7"/>
        <v>17500</v>
      </c>
      <c r="L64" s="141"/>
    </row>
    <row r="65" spans="1:12" ht="15.75">
      <c r="A65" s="6" t="s">
        <v>330</v>
      </c>
      <c r="B65" s="14" t="s">
        <v>214</v>
      </c>
      <c r="C65" s="6"/>
      <c r="D65" s="14"/>
      <c r="E65" s="6"/>
      <c r="F65" s="19">
        <f aca="true" t="shared" si="8" ref="F65:K65">SUM(F45,F47,F49,F51+F53+F55+F43)</f>
        <v>139976</v>
      </c>
      <c r="G65" s="19">
        <f t="shared" si="8"/>
        <v>14000</v>
      </c>
      <c r="H65" s="19">
        <f t="shared" si="8"/>
        <v>4500</v>
      </c>
      <c r="I65" s="19">
        <f t="shared" si="8"/>
        <v>75500</v>
      </c>
      <c r="J65" s="19">
        <f t="shared" si="8"/>
        <v>35076</v>
      </c>
      <c r="K65" s="19">
        <f t="shared" si="8"/>
        <v>10900</v>
      </c>
      <c r="L65" s="141"/>
    </row>
    <row r="66" spans="1:13" s="84" customFormat="1" ht="16.5" customHeight="1">
      <c r="A66" s="204" t="s">
        <v>247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83"/>
    </row>
    <row r="67" spans="1:12" ht="67.5" customHeight="1">
      <c r="A67" s="156" t="s">
        <v>332</v>
      </c>
      <c r="B67" s="217" t="s">
        <v>331</v>
      </c>
      <c r="C67" s="196" t="s">
        <v>623</v>
      </c>
      <c r="D67" s="228" t="s">
        <v>787</v>
      </c>
      <c r="E67" s="228" t="s">
        <v>234</v>
      </c>
      <c r="F67" s="197">
        <f>SUM(G67:K67)</f>
        <v>4690.9</v>
      </c>
      <c r="G67" s="19">
        <v>1440.9</v>
      </c>
      <c r="H67" s="19">
        <v>450</v>
      </c>
      <c r="I67" s="19"/>
      <c r="J67" s="19">
        <v>2800</v>
      </c>
      <c r="K67" s="19"/>
      <c r="L67" s="217" t="s">
        <v>658</v>
      </c>
    </row>
    <row r="68" spans="1:12" ht="30.75" customHeight="1" hidden="1">
      <c r="A68" s="157"/>
      <c r="B68" s="210"/>
      <c r="C68" s="195"/>
      <c r="D68" s="229"/>
      <c r="E68" s="229"/>
      <c r="F68" s="202"/>
      <c r="G68" s="6"/>
      <c r="H68" s="6"/>
      <c r="I68" s="6"/>
      <c r="J68" s="6"/>
      <c r="K68" s="6"/>
      <c r="L68" s="209"/>
    </row>
    <row r="69" spans="1:12" ht="5.25" customHeight="1" hidden="1">
      <c r="A69" s="153"/>
      <c r="B69" s="59"/>
      <c r="C69" s="12"/>
      <c r="D69" s="69"/>
      <c r="E69" s="45"/>
      <c r="F69" s="6"/>
      <c r="G69" s="6"/>
      <c r="H69" s="6"/>
      <c r="I69" s="6"/>
      <c r="J69" s="6"/>
      <c r="K69" s="6"/>
      <c r="L69" s="59"/>
    </row>
    <row r="70" spans="1:12" ht="15.75">
      <c r="A70" s="150" t="s">
        <v>333</v>
      </c>
      <c r="B70" s="7" t="s">
        <v>76</v>
      </c>
      <c r="C70" s="119"/>
      <c r="D70" s="119"/>
      <c r="E70" s="119"/>
      <c r="F70" s="18">
        <f aca="true" t="shared" si="9" ref="F70:K70">SUM(F67:F69)</f>
        <v>4690.9</v>
      </c>
      <c r="G70" s="18">
        <f t="shared" si="9"/>
        <v>1440.9</v>
      </c>
      <c r="H70" s="18">
        <f t="shared" si="9"/>
        <v>450</v>
      </c>
      <c r="I70" s="18">
        <f t="shared" si="9"/>
        <v>0</v>
      </c>
      <c r="J70" s="18">
        <f t="shared" si="9"/>
        <v>2800</v>
      </c>
      <c r="K70" s="18">
        <f t="shared" si="9"/>
        <v>0</v>
      </c>
      <c r="L70" s="123"/>
    </row>
    <row r="71" spans="1:12" ht="25.5">
      <c r="A71" s="150" t="s">
        <v>334</v>
      </c>
      <c r="B71" s="14" t="s">
        <v>71</v>
      </c>
      <c r="C71" s="119"/>
      <c r="D71" s="119"/>
      <c r="E71" s="119"/>
      <c r="F71" s="6"/>
      <c r="G71" s="6"/>
      <c r="H71" s="6"/>
      <c r="I71" s="6"/>
      <c r="J71" s="6"/>
      <c r="K71" s="6"/>
      <c r="L71" s="123"/>
    </row>
    <row r="72" spans="1:12" ht="22.5" customHeight="1">
      <c r="A72" s="150" t="s">
        <v>335</v>
      </c>
      <c r="B72" s="14" t="s">
        <v>235</v>
      </c>
      <c r="C72" s="119"/>
      <c r="D72" s="119"/>
      <c r="E72" s="119"/>
      <c r="F72" s="6">
        <f aca="true" t="shared" si="10" ref="F72:K72">SUM(F70)</f>
        <v>4690.9</v>
      </c>
      <c r="G72" s="6">
        <f t="shared" si="10"/>
        <v>1440.9</v>
      </c>
      <c r="H72" s="6">
        <f t="shared" si="10"/>
        <v>450</v>
      </c>
      <c r="I72" s="6">
        <f t="shared" si="10"/>
        <v>0</v>
      </c>
      <c r="J72" s="6">
        <f t="shared" si="10"/>
        <v>2800</v>
      </c>
      <c r="K72" s="6">
        <f t="shared" si="10"/>
        <v>0</v>
      </c>
      <c r="L72" s="123"/>
    </row>
    <row r="73" spans="1:12" ht="15">
      <c r="A73" s="150" t="s">
        <v>336</v>
      </c>
      <c r="B73" s="14" t="s">
        <v>205</v>
      </c>
      <c r="C73" s="119"/>
      <c r="D73" s="119"/>
      <c r="E73" s="119"/>
      <c r="F73" s="19">
        <v>0</v>
      </c>
      <c r="G73" s="19">
        <v>0</v>
      </c>
      <c r="H73" s="19">
        <v>0</v>
      </c>
      <c r="I73" s="19">
        <f>SUM(I70)</f>
        <v>0</v>
      </c>
      <c r="J73" s="19">
        <v>0</v>
      </c>
      <c r="K73" s="19">
        <f>SUM(K70)</f>
        <v>0</v>
      </c>
      <c r="L73" s="123"/>
    </row>
    <row r="74" spans="1:13" s="84" customFormat="1" ht="16.5" customHeight="1">
      <c r="A74" s="204" t="s">
        <v>248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83"/>
    </row>
    <row r="75" spans="1:13" ht="46.5" customHeight="1">
      <c r="A75" s="6" t="s">
        <v>341</v>
      </c>
      <c r="B75" s="6" t="s">
        <v>337</v>
      </c>
      <c r="C75" s="6" t="s">
        <v>129</v>
      </c>
      <c r="D75" s="6" t="s">
        <v>128</v>
      </c>
      <c r="E75" s="6" t="s">
        <v>79</v>
      </c>
      <c r="F75" s="6">
        <f>SUM(G75:K75)</f>
        <v>12361</v>
      </c>
      <c r="G75" s="6"/>
      <c r="H75" s="6">
        <v>1000</v>
      </c>
      <c r="I75" s="6">
        <v>11361</v>
      </c>
      <c r="J75" s="6"/>
      <c r="K75" s="6"/>
      <c r="L75" s="6" t="s">
        <v>680</v>
      </c>
      <c r="M75" s="8"/>
    </row>
    <row r="76" spans="1:13" ht="35.25" customHeight="1" hidden="1">
      <c r="A76" s="31"/>
      <c r="B76" s="31"/>
      <c r="C76" s="31"/>
      <c r="D76" s="31"/>
      <c r="E76" s="6" t="s">
        <v>74</v>
      </c>
      <c r="F76" s="6">
        <f aca="true" t="shared" si="11" ref="F76:F101">SUM(G76:K76)</f>
        <v>0</v>
      </c>
      <c r="G76" s="6"/>
      <c r="H76" s="6"/>
      <c r="I76" s="6"/>
      <c r="J76" s="6"/>
      <c r="K76" s="6"/>
      <c r="L76" s="31"/>
      <c r="M76" s="8"/>
    </row>
    <row r="77" spans="1:13" ht="35.25" customHeight="1">
      <c r="A77" s="45" t="s">
        <v>342</v>
      </c>
      <c r="B77" s="59" t="s">
        <v>240</v>
      </c>
      <c r="C77" s="45" t="s">
        <v>111</v>
      </c>
      <c r="D77" s="45" t="s">
        <v>241</v>
      </c>
      <c r="E77" s="6" t="s">
        <v>79</v>
      </c>
      <c r="F77" s="6">
        <f t="shared" si="11"/>
        <v>1953</v>
      </c>
      <c r="G77" s="6">
        <v>353</v>
      </c>
      <c r="H77" s="6">
        <v>0</v>
      </c>
      <c r="I77" s="6">
        <v>1300</v>
      </c>
      <c r="J77" s="6">
        <v>0</v>
      </c>
      <c r="K77" s="6">
        <v>300</v>
      </c>
      <c r="L77" s="45"/>
      <c r="M77" s="8"/>
    </row>
    <row r="78" spans="1:13" ht="33.75" customHeight="1">
      <c r="A78" s="6" t="s">
        <v>343</v>
      </c>
      <c r="B78" s="14" t="s">
        <v>131</v>
      </c>
      <c r="C78" s="6">
        <v>2010</v>
      </c>
      <c r="D78" s="6" t="s">
        <v>128</v>
      </c>
      <c r="E78" s="6" t="s">
        <v>79</v>
      </c>
      <c r="F78" s="6">
        <f t="shared" si="11"/>
        <v>5065</v>
      </c>
      <c r="G78" s="6">
        <v>0</v>
      </c>
      <c r="H78" s="6">
        <v>5065</v>
      </c>
      <c r="I78" s="6"/>
      <c r="J78" s="6"/>
      <c r="K78" s="6"/>
      <c r="L78" s="25"/>
      <c r="M78" s="8"/>
    </row>
    <row r="79" spans="1:13" ht="24.75" customHeight="1" hidden="1">
      <c r="A79" s="6"/>
      <c r="B79" s="6"/>
      <c r="C79" s="6"/>
      <c r="D79" s="6"/>
      <c r="E79" s="6" t="s">
        <v>74</v>
      </c>
      <c r="F79" s="6">
        <f t="shared" si="11"/>
        <v>0</v>
      </c>
      <c r="G79" s="6"/>
      <c r="H79" s="6"/>
      <c r="I79" s="6"/>
      <c r="J79" s="6"/>
      <c r="K79" s="6"/>
      <c r="L79" s="31"/>
      <c r="M79" s="8"/>
    </row>
    <row r="80" spans="1:12" ht="39.75" customHeight="1">
      <c r="A80" s="6" t="s">
        <v>344</v>
      </c>
      <c r="B80" s="35" t="s">
        <v>238</v>
      </c>
      <c r="C80" s="19">
        <v>2009</v>
      </c>
      <c r="D80" s="6" t="s">
        <v>128</v>
      </c>
      <c r="E80" s="6" t="s">
        <v>79</v>
      </c>
      <c r="F80" s="6">
        <f t="shared" si="11"/>
        <v>1378.6</v>
      </c>
      <c r="G80" s="6">
        <v>1378.6</v>
      </c>
      <c r="H80" s="6"/>
      <c r="I80" s="6">
        <v>0</v>
      </c>
      <c r="J80" s="6"/>
      <c r="K80" s="6"/>
      <c r="L80" s="14"/>
    </row>
    <row r="81" spans="1:12" ht="30" customHeight="1" hidden="1">
      <c r="A81" s="31"/>
      <c r="B81" s="49"/>
      <c r="C81" s="31"/>
      <c r="D81" s="31"/>
      <c r="E81" s="6" t="s">
        <v>74</v>
      </c>
      <c r="F81" s="6">
        <f t="shared" si="11"/>
        <v>0</v>
      </c>
      <c r="G81" s="6"/>
      <c r="H81" s="6"/>
      <c r="I81" s="6"/>
      <c r="J81" s="6"/>
      <c r="K81" s="6"/>
      <c r="L81" s="14"/>
    </row>
    <row r="82" spans="1:12" ht="45.75" customHeight="1">
      <c r="A82" s="41" t="s">
        <v>345</v>
      </c>
      <c r="B82" s="50" t="s">
        <v>674</v>
      </c>
      <c r="C82" s="25">
        <v>2012</v>
      </c>
      <c r="D82" s="42" t="s">
        <v>128</v>
      </c>
      <c r="E82" s="6" t="s">
        <v>79</v>
      </c>
      <c r="F82" s="6">
        <f t="shared" si="11"/>
        <v>945</v>
      </c>
      <c r="G82" s="6"/>
      <c r="H82" s="6"/>
      <c r="I82" s="6"/>
      <c r="J82" s="6">
        <v>945</v>
      </c>
      <c r="K82" s="6"/>
      <c r="L82" s="39"/>
    </row>
    <row r="83" spans="1:12" ht="30" customHeight="1" hidden="1">
      <c r="A83" s="43"/>
      <c r="B83" s="49"/>
      <c r="C83" s="31"/>
      <c r="D83" s="36"/>
      <c r="E83" s="6" t="s">
        <v>74</v>
      </c>
      <c r="F83" s="6">
        <f t="shared" si="11"/>
        <v>0</v>
      </c>
      <c r="G83" s="6"/>
      <c r="H83" s="6"/>
      <c r="I83" s="6"/>
      <c r="J83" s="6"/>
      <c r="K83" s="6"/>
      <c r="L83" s="30"/>
    </row>
    <row r="84" spans="1:12" ht="30" customHeight="1">
      <c r="A84" s="25" t="s">
        <v>346</v>
      </c>
      <c r="B84" s="50" t="s">
        <v>338</v>
      </c>
      <c r="C84" s="25">
        <v>2011</v>
      </c>
      <c r="D84" s="25" t="s">
        <v>128</v>
      </c>
      <c r="E84" s="6" t="s">
        <v>79</v>
      </c>
      <c r="F84" s="6">
        <f t="shared" si="11"/>
        <v>2140</v>
      </c>
      <c r="G84" s="6"/>
      <c r="H84" s="6"/>
      <c r="I84" s="6">
        <v>2140</v>
      </c>
      <c r="J84" s="6"/>
      <c r="K84" s="6">
        <v>0</v>
      </c>
      <c r="L84" s="39"/>
    </row>
    <row r="85" spans="1:12" ht="30" customHeight="1" hidden="1">
      <c r="A85" s="31"/>
      <c r="B85" s="49"/>
      <c r="C85" s="31"/>
      <c r="D85" s="31"/>
      <c r="E85" s="6" t="s">
        <v>74</v>
      </c>
      <c r="F85" s="6">
        <f t="shared" si="11"/>
        <v>0</v>
      </c>
      <c r="G85" s="6"/>
      <c r="H85" s="6"/>
      <c r="I85" s="6"/>
      <c r="J85" s="6"/>
      <c r="K85" s="6"/>
      <c r="L85" s="30"/>
    </row>
    <row r="86" spans="1:12" ht="42.75" customHeight="1">
      <c r="A86" s="25" t="s">
        <v>347</v>
      </c>
      <c r="B86" s="50" t="s">
        <v>752</v>
      </c>
      <c r="C86" s="25">
        <v>2012</v>
      </c>
      <c r="D86" s="25" t="s">
        <v>128</v>
      </c>
      <c r="E86" s="6" t="s">
        <v>79</v>
      </c>
      <c r="F86" s="6">
        <f t="shared" si="11"/>
        <v>4100</v>
      </c>
      <c r="G86" s="6"/>
      <c r="H86" s="6"/>
      <c r="I86" s="6"/>
      <c r="J86" s="6">
        <v>4100</v>
      </c>
      <c r="K86" s="6"/>
      <c r="L86" s="39"/>
    </row>
    <row r="87" spans="1:12" ht="30" customHeight="1" hidden="1">
      <c r="A87" s="31"/>
      <c r="B87" s="49"/>
      <c r="C87" s="31"/>
      <c r="D87" s="31"/>
      <c r="E87" s="6" t="s">
        <v>74</v>
      </c>
      <c r="F87" s="6">
        <f t="shared" si="11"/>
        <v>0</v>
      </c>
      <c r="G87" s="6"/>
      <c r="H87" s="6"/>
      <c r="I87" s="6"/>
      <c r="J87" s="6"/>
      <c r="K87" s="6"/>
      <c r="L87" s="30"/>
    </row>
    <row r="88" spans="1:12" ht="42" customHeight="1">
      <c r="A88" s="25" t="s">
        <v>348</v>
      </c>
      <c r="B88" s="50" t="s">
        <v>276</v>
      </c>
      <c r="C88" s="25">
        <v>2011</v>
      </c>
      <c r="D88" s="25" t="s">
        <v>128</v>
      </c>
      <c r="E88" s="6" t="s">
        <v>79</v>
      </c>
      <c r="F88" s="6">
        <f t="shared" si="11"/>
        <v>2598</v>
      </c>
      <c r="G88" s="6"/>
      <c r="H88" s="6"/>
      <c r="I88" s="6">
        <v>2598</v>
      </c>
      <c r="J88" s="6"/>
      <c r="K88" s="6"/>
      <c r="L88" s="39"/>
    </row>
    <row r="89" spans="1:12" ht="30" customHeight="1" hidden="1">
      <c r="A89" s="31"/>
      <c r="B89" s="49"/>
      <c r="C89" s="31"/>
      <c r="D89" s="31"/>
      <c r="E89" s="6" t="s">
        <v>74</v>
      </c>
      <c r="F89" s="6">
        <f t="shared" si="11"/>
        <v>0</v>
      </c>
      <c r="G89" s="6"/>
      <c r="H89" s="6"/>
      <c r="I89" s="6"/>
      <c r="J89" s="6"/>
      <c r="K89" s="6"/>
      <c r="L89" s="30"/>
    </row>
    <row r="90" spans="1:12" ht="30" customHeight="1">
      <c r="A90" s="25" t="s">
        <v>349</v>
      </c>
      <c r="B90" s="50" t="s">
        <v>339</v>
      </c>
      <c r="C90" s="25" t="s">
        <v>129</v>
      </c>
      <c r="D90" s="25" t="s">
        <v>128</v>
      </c>
      <c r="E90" s="6" t="s">
        <v>79</v>
      </c>
      <c r="F90" s="6">
        <f t="shared" si="11"/>
        <v>2230</v>
      </c>
      <c r="G90" s="6"/>
      <c r="H90" s="6">
        <v>400</v>
      </c>
      <c r="I90" s="6">
        <v>1830</v>
      </c>
      <c r="J90" s="6"/>
      <c r="K90" s="6"/>
      <c r="L90" s="39"/>
    </row>
    <row r="91" spans="1:12" ht="30" customHeight="1" hidden="1">
      <c r="A91" s="31"/>
      <c r="B91" s="49"/>
      <c r="C91" s="31"/>
      <c r="D91" s="31"/>
      <c r="E91" s="6" t="s">
        <v>74</v>
      </c>
      <c r="F91" s="6">
        <f t="shared" si="11"/>
        <v>0</v>
      </c>
      <c r="G91" s="6"/>
      <c r="H91" s="6"/>
      <c r="I91" s="6"/>
      <c r="J91" s="6"/>
      <c r="K91" s="6"/>
      <c r="L91" s="30"/>
    </row>
    <row r="92" spans="1:12" ht="30" customHeight="1">
      <c r="A92" s="25" t="s">
        <v>350</v>
      </c>
      <c r="B92" s="50" t="s">
        <v>675</v>
      </c>
      <c r="C92" s="25">
        <v>2012</v>
      </c>
      <c r="D92" s="25" t="s">
        <v>128</v>
      </c>
      <c r="E92" s="6" t="s">
        <v>79</v>
      </c>
      <c r="F92" s="6">
        <f t="shared" si="11"/>
        <v>2950</v>
      </c>
      <c r="G92" s="6"/>
      <c r="H92" s="6"/>
      <c r="I92" s="6"/>
      <c r="J92" s="6">
        <v>2950</v>
      </c>
      <c r="K92" s="6"/>
      <c r="L92" s="39"/>
    </row>
    <row r="93" spans="1:12" ht="30" customHeight="1">
      <c r="A93" s="41" t="s">
        <v>351</v>
      </c>
      <c r="B93" s="50" t="s">
        <v>777</v>
      </c>
      <c r="C93" s="25">
        <v>2012</v>
      </c>
      <c r="D93" s="25" t="s">
        <v>128</v>
      </c>
      <c r="E93" s="36" t="s">
        <v>79</v>
      </c>
      <c r="F93" s="6">
        <f t="shared" si="11"/>
        <v>4750</v>
      </c>
      <c r="G93" s="31"/>
      <c r="H93" s="31"/>
      <c r="I93" s="31"/>
      <c r="J93" s="31">
        <v>4750</v>
      </c>
      <c r="K93" s="43"/>
      <c r="L93" s="39"/>
    </row>
    <row r="94" spans="1:12" s="8" customFormat="1" ht="30" customHeight="1">
      <c r="A94" s="6" t="s">
        <v>352</v>
      </c>
      <c r="B94" s="35" t="s">
        <v>340</v>
      </c>
      <c r="C94" s="6" t="s">
        <v>129</v>
      </c>
      <c r="D94" s="6" t="s">
        <v>128</v>
      </c>
      <c r="E94" s="6" t="s">
        <v>79</v>
      </c>
      <c r="F94" s="6">
        <f t="shared" si="11"/>
        <v>1930</v>
      </c>
      <c r="G94" s="6"/>
      <c r="H94" s="6">
        <v>400</v>
      </c>
      <c r="I94" s="6">
        <v>1530</v>
      </c>
      <c r="J94" s="6"/>
      <c r="K94" s="44"/>
      <c r="L94" s="39"/>
    </row>
    <row r="95" spans="1:12" s="8" customFormat="1" ht="30" customHeight="1">
      <c r="A95" s="31" t="s">
        <v>353</v>
      </c>
      <c r="B95" s="49" t="s">
        <v>256</v>
      </c>
      <c r="C95" s="31">
        <v>2013</v>
      </c>
      <c r="D95" s="31" t="s">
        <v>128</v>
      </c>
      <c r="E95" s="6" t="s">
        <v>74</v>
      </c>
      <c r="F95" s="6">
        <f t="shared" si="11"/>
        <v>8500</v>
      </c>
      <c r="G95" s="6"/>
      <c r="H95" s="6"/>
      <c r="I95" s="6"/>
      <c r="J95" s="6"/>
      <c r="K95" s="44">
        <v>8500</v>
      </c>
      <c r="L95" s="30"/>
    </row>
    <row r="96" spans="1:12" s="8" customFormat="1" ht="45" customHeight="1">
      <c r="A96" s="25" t="s">
        <v>354</v>
      </c>
      <c r="B96" s="50" t="s">
        <v>746</v>
      </c>
      <c r="C96" s="25">
        <v>2012</v>
      </c>
      <c r="D96" s="25" t="s">
        <v>128</v>
      </c>
      <c r="E96" s="6" t="s">
        <v>79</v>
      </c>
      <c r="F96" s="6">
        <f t="shared" si="11"/>
        <v>3000</v>
      </c>
      <c r="G96" s="6"/>
      <c r="H96" s="6"/>
      <c r="I96" s="6"/>
      <c r="J96" s="6">
        <v>3000</v>
      </c>
      <c r="K96" s="44"/>
      <c r="L96" s="14"/>
    </row>
    <row r="97" spans="1:12" s="8" customFormat="1" ht="28.5" customHeight="1">
      <c r="A97" s="25" t="s">
        <v>355</v>
      </c>
      <c r="B97" s="168" t="s">
        <v>778</v>
      </c>
      <c r="C97" s="25">
        <v>2012</v>
      </c>
      <c r="D97" s="42" t="s">
        <v>128</v>
      </c>
      <c r="E97" s="23" t="s">
        <v>74</v>
      </c>
      <c r="F97" s="6">
        <f t="shared" si="11"/>
        <v>2485.9</v>
      </c>
      <c r="G97" s="6"/>
      <c r="H97" s="6"/>
      <c r="I97" s="6"/>
      <c r="J97" s="6">
        <v>2485.9</v>
      </c>
      <c r="K97" s="44"/>
      <c r="L97" s="14"/>
    </row>
    <row r="98" spans="1:12" s="8" customFormat="1" ht="28.5" customHeight="1">
      <c r="A98" s="31" t="s">
        <v>776</v>
      </c>
      <c r="B98" s="169"/>
      <c r="C98" s="31"/>
      <c r="D98" s="36"/>
      <c r="E98" s="36" t="s">
        <v>79</v>
      </c>
      <c r="F98" s="6">
        <f t="shared" si="11"/>
        <v>131</v>
      </c>
      <c r="G98" s="31"/>
      <c r="H98" s="31"/>
      <c r="I98" s="31"/>
      <c r="J98" s="31">
        <v>131</v>
      </c>
      <c r="K98" s="43"/>
      <c r="L98" s="14"/>
    </row>
    <row r="99" spans="1:12" s="8" customFormat="1" ht="30" customHeight="1">
      <c r="A99" s="31" t="s">
        <v>356</v>
      </c>
      <c r="B99" s="49" t="s">
        <v>242</v>
      </c>
      <c r="C99" s="31">
        <v>2013</v>
      </c>
      <c r="D99" s="31" t="s">
        <v>128</v>
      </c>
      <c r="E99" s="31" t="s">
        <v>79</v>
      </c>
      <c r="F99" s="6">
        <f t="shared" si="11"/>
        <v>4000</v>
      </c>
      <c r="G99" s="31"/>
      <c r="H99" s="31"/>
      <c r="I99" s="31"/>
      <c r="J99" s="31">
        <v>0</v>
      </c>
      <c r="K99" s="43">
        <v>4000</v>
      </c>
      <c r="L99" s="30"/>
    </row>
    <row r="100" spans="1:12" s="8" customFormat="1" ht="42" customHeight="1">
      <c r="A100" s="31" t="s">
        <v>357</v>
      </c>
      <c r="B100" s="49" t="s">
        <v>792</v>
      </c>
      <c r="C100" s="31">
        <v>2012</v>
      </c>
      <c r="D100" s="31" t="s">
        <v>128</v>
      </c>
      <c r="E100" s="31" t="s">
        <v>74</v>
      </c>
      <c r="F100" s="6">
        <f t="shared" si="11"/>
        <v>30000</v>
      </c>
      <c r="G100" s="31"/>
      <c r="H100" s="31"/>
      <c r="I100" s="31"/>
      <c r="J100" s="31">
        <v>30000</v>
      </c>
      <c r="K100" s="43"/>
      <c r="L100" s="30"/>
    </row>
    <row r="101" spans="1:12" s="8" customFormat="1" ht="30" customHeight="1">
      <c r="A101" s="158" t="s">
        <v>358</v>
      </c>
      <c r="B101" s="49" t="s">
        <v>243</v>
      </c>
      <c r="C101" s="31">
        <v>2013</v>
      </c>
      <c r="D101" s="31" t="s">
        <v>128</v>
      </c>
      <c r="E101" s="31" t="s">
        <v>74</v>
      </c>
      <c r="F101" s="6">
        <f t="shared" si="11"/>
        <v>8000</v>
      </c>
      <c r="G101" s="31"/>
      <c r="H101" s="31"/>
      <c r="I101" s="31"/>
      <c r="J101" s="31"/>
      <c r="K101" s="43">
        <v>8000</v>
      </c>
      <c r="L101" s="30"/>
    </row>
    <row r="102" spans="1:12" ht="15.75">
      <c r="A102" s="31" t="s">
        <v>741</v>
      </c>
      <c r="B102" s="34" t="s">
        <v>78</v>
      </c>
      <c r="C102" s="31"/>
      <c r="D102" s="31"/>
      <c r="E102" s="31"/>
      <c r="F102" s="108">
        <f aca="true" t="shared" si="12" ref="F102:K102">SUM(F75:F101)</f>
        <v>98517.5</v>
      </c>
      <c r="G102" s="108">
        <f t="shared" si="12"/>
        <v>1731.6</v>
      </c>
      <c r="H102" s="108">
        <f t="shared" si="12"/>
        <v>6865</v>
      </c>
      <c r="I102" s="108">
        <f t="shared" si="12"/>
        <v>20759</v>
      </c>
      <c r="J102" s="108">
        <f t="shared" si="12"/>
        <v>48361.9</v>
      </c>
      <c r="K102" s="108">
        <f t="shared" si="12"/>
        <v>20800</v>
      </c>
      <c r="L102" s="109"/>
    </row>
    <row r="103" spans="1:12" ht="25.5">
      <c r="A103" s="6" t="s">
        <v>742</v>
      </c>
      <c r="B103" s="14" t="s">
        <v>71</v>
      </c>
      <c r="C103" s="6"/>
      <c r="D103" s="14"/>
      <c r="E103" s="6"/>
      <c r="F103" s="6">
        <f aca="true" t="shared" si="13" ref="F103:K103">SUM(F104:F106)</f>
        <v>98517.5</v>
      </c>
      <c r="G103" s="6">
        <f t="shared" si="13"/>
        <v>1731.6</v>
      </c>
      <c r="H103" s="6">
        <f t="shared" si="13"/>
        <v>6865</v>
      </c>
      <c r="I103" s="6">
        <f t="shared" si="13"/>
        <v>20759</v>
      </c>
      <c r="J103" s="6">
        <f t="shared" si="13"/>
        <v>48361.9</v>
      </c>
      <c r="K103" s="6">
        <f t="shared" si="13"/>
        <v>20800</v>
      </c>
      <c r="L103" s="109"/>
    </row>
    <row r="104" spans="1:12" ht="12.75">
      <c r="A104" s="6" t="s">
        <v>743</v>
      </c>
      <c r="B104" s="14" t="s">
        <v>77</v>
      </c>
      <c r="C104" s="6"/>
      <c r="D104" s="14"/>
      <c r="E104" s="6"/>
      <c r="F104" s="19">
        <f aca="true" t="shared" si="14" ref="F104:K104">SUM(F95,F97,F101+F100)</f>
        <v>48985.9</v>
      </c>
      <c r="G104" s="19">
        <f t="shared" si="14"/>
        <v>0</v>
      </c>
      <c r="H104" s="19">
        <f t="shared" si="14"/>
        <v>0</v>
      </c>
      <c r="I104" s="19">
        <f t="shared" si="14"/>
        <v>0</v>
      </c>
      <c r="J104" s="19">
        <f t="shared" si="14"/>
        <v>32485.9</v>
      </c>
      <c r="K104" s="19">
        <f t="shared" si="14"/>
        <v>16500</v>
      </c>
      <c r="L104" s="109"/>
    </row>
    <row r="105" spans="1:12" ht="12.75">
      <c r="A105" s="6" t="s">
        <v>744</v>
      </c>
      <c r="B105" s="14" t="s">
        <v>81</v>
      </c>
      <c r="C105" s="6"/>
      <c r="D105" s="14"/>
      <c r="E105" s="6"/>
      <c r="F105" s="19">
        <f aca="true" t="shared" si="15" ref="F105:K105">SUM(F75:F92,F93,F94,F96,F99+F98)</f>
        <v>49531.6</v>
      </c>
      <c r="G105" s="19">
        <f t="shared" si="15"/>
        <v>1731.6</v>
      </c>
      <c r="H105" s="19">
        <f t="shared" si="15"/>
        <v>6865</v>
      </c>
      <c r="I105" s="19">
        <f t="shared" si="15"/>
        <v>20759</v>
      </c>
      <c r="J105" s="19">
        <f t="shared" si="15"/>
        <v>15876</v>
      </c>
      <c r="K105" s="19">
        <f t="shared" si="15"/>
        <v>4300</v>
      </c>
      <c r="L105" s="109"/>
    </row>
    <row r="106" spans="1:12" ht="12.75">
      <c r="A106" s="6" t="s">
        <v>745</v>
      </c>
      <c r="B106" s="14" t="s">
        <v>82</v>
      </c>
      <c r="C106" s="6"/>
      <c r="D106" s="14"/>
      <c r="E106" s="6"/>
      <c r="F106" s="19"/>
      <c r="G106" s="19"/>
      <c r="H106" s="19"/>
      <c r="I106" s="19"/>
      <c r="J106" s="19"/>
      <c r="K106" s="19"/>
      <c r="L106" s="29"/>
    </row>
    <row r="107" spans="1:13" ht="20.25" customHeight="1">
      <c r="A107" s="212" t="s">
        <v>249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8"/>
    </row>
    <row r="108" spans="1:12" ht="41.25" customHeight="1">
      <c r="A108" s="6" t="s">
        <v>361</v>
      </c>
      <c r="B108" s="14" t="s">
        <v>663</v>
      </c>
      <c r="C108" s="6" t="s">
        <v>651</v>
      </c>
      <c r="D108" s="6" t="s">
        <v>220</v>
      </c>
      <c r="E108" s="6" t="s">
        <v>73</v>
      </c>
      <c r="F108" s="6">
        <f aca="true" t="shared" si="16" ref="F108:F116">SUM(G108:K108)</f>
        <v>23430</v>
      </c>
      <c r="G108" s="6">
        <v>5130</v>
      </c>
      <c r="H108" s="6">
        <v>2000</v>
      </c>
      <c r="I108" s="6">
        <v>3300</v>
      </c>
      <c r="J108" s="6">
        <v>13000</v>
      </c>
      <c r="K108" s="6"/>
      <c r="L108" s="29"/>
    </row>
    <row r="109" spans="1:12" ht="37.5" customHeight="1">
      <c r="A109" s="6" t="s">
        <v>362</v>
      </c>
      <c r="B109" s="14" t="s">
        <v>798</v>
      </c>
      <c r="C109" s="6" t="s">
        <v>153</v>
      </c>
      <c r="D109" s="6" t="s">
        <v>220</v>
      </c>
      <c r="E109" s="6" t="s">
        <v>73</v>
      </c>
      <c r="F109" s="6">
        <f t="shared" si="16"/>
        <v>3500</v>
      </c>
      <c r="G109" s="6">
        <v>2000</v>
      </c>
      <c r="H109" s="6">
        <v>1000</v>
      </c>
      <c r="I109" s="6">
        <v>500</v>
      </c>
      <c r="J109" s="6"/>
      <c r="K109" s="6"/>
      <c r="L109" s="29" t="s">
        <v>232</v>
      </c>
    </row>
    <row r="110" spans="1:12" ht="40.5" customHeight="1">
      <c r="A110" s="6" t="s">
        <v>363</v>
      </c>
      <c r="B110" s="14" t="s">
        <v>659</v>
      </c>
      <c r="C110" s="6" t="s">
        <v>111</v>
      </c>
      <c r="D110" s="6" t="s">
        <v>220</v>
      </c>
      <c r="E110" s="6" t="s">
        <v>73</v>
      </c>
      <c r="F110" s="6">
        <f t="shared" si="16"/>
        <v>22580</v>
      </c>
      <c r="G110" s="6">
        <v>3035</v>
      </c>
      <c r="H110" s="6">
        <v>545</v>
      </c>
      <c r="I110" s="6">
        <v>3500</v>
      </c>
      <c r="J110" s="6">
        <v>10500</v>
      </c>
      <c r="K110" s="6">
        <v>5000</v>
      </c>
      <c r="L110" s="29" t="s">
        <v>799</v>
      </c>
    </row>
    <row r="111" spans="1:12" ht="29.25" customHeight="1">
      <c r="A111" s="6" t="s">
        <v>364</v>
      </c>
      <c r="B111" s="14" t="s">
        <v>228</v>
      </c>
      <c r="C111" s="6" t="s">
        <v>111</v>
      </c>
      <c r="D111" s="6" t="s">
        <v>220</v>
      </c>
      <c r="E111" s="6" t="s">
        <v>73</v>
      </c>
      <c r="F111" s="6">
        <f t="shared" si="16"/>
        <v>2154</v>
      </c>
      <c r="G111" s="6">
        <v>118</v>
      </c>
      <c r="H111" s="6">
        <v>23</v>
      </c>
      <c r="I111" s="6">
        <v>13</v>
      </c>
      <c r="J111" s="6">
        <v>1000</v>
      </c>
      <c r="K111" s="6">
        <v>1000</v>
      </c>
      <c r="L111" s="29" t="s">
        <v>681</v>
      </c>
    </row>
    <row r="112" spans="1:12" ht="31.5" customHeight="1">
      <c r="A112" s="6" t="s">
        <v>365</v>
      </c>
      <c r="B112" s="14" t="s">
        <v>221</v>
      </c>
      <c r="C112" s="6" t="s">
        <v>111</v>
      </c>
      <c r="D112" s="6" t="s">
        <v>220</v>
      </c>
      <c r="E112" s="6" t="s">
        <v>73</v>
      </c>
      <c r="F112" s="6">
        <f t="shared" si="16"/>
        <v>8535</v>
      </c>
      <c r="G112" s="6">
        <v>3100</v>
      </c>
      <c r="H112" s="6">
        <v>1435</v>
      </c>
      <c r="I112" s="6"/>
      <c r="J112" s="6">
        <v>2000</v>
      </c>
      <c r="K112" s="6">
        <v>2000</v>
      </c>
      <c r="L112" s="29" t="s">
        <v>233</v>
      </c>
    </row>
    <row r="113" spans="1:12" ht="31.5" customHeight="1">
      <c r="A113" s="6" t="s">
        <v>366</v>
      </c>
      <c r="B113" s="39" t="s">
        <v>222</v>
      </c>
      <c r="C113" s="25" t="s">
        <v>153</v>
      </c>
      <c r="D113" s="25" t="s">
        <v>220</v>
      </c>
      <c r="E113" s="6" t="s">
        <v>73</v>
      </c>
      <c r="F113" s="6">
        <f t="shared" si="16"/>
        <v>860</v>
      </c>
      <c r="G113" s="6">
        <v>560</v>
      </c>
      <c r="H113" s="6"/>
      <c r="I113" s="6"/>
      <c r="J113" s="6">
        <v>300</v>
      </c>
      <c r="K113" s="6"/>
      <c r="L113" s="57" t="s">
        <v>682</v>
      </c>
    </row>
    <row r="114" spans="1:12" ht="33" customHeight="1">
      <c r="A114" s="44" t="s">
        <v>367</v>
      </c>
      <c r="B114" s="68" t="s">
        <v>668</v>
      </c>
      <c r="C114" s="41" t="s">
        <v>111</v>
      </c>
      <c r="D114" s="25" t="s">
        <v>128</v>
      </c>
      <c r="E114" s="23" t="s">
        <v>79</v>
      </c>
      <c r="F114" s="6">
        <f t="shared" si="16"/>
        <v>853</v>
      </c>
      <c r="G114" s="6">
        <v>130</v>
      </c>
      <c r="H114" s="6">
        <v>150</v>
      </c>
      <c r="I114" s="6">
        <v>183</v>
      </c>
      <c r="J114" s="6">
        <v>183</v>
      </c>
      <c r="K114" s="44">
        <v>207</v>
      </c>
      <c r="L114" s="57" t="s">
        <v>671</v>
      </c>
    </row>
    <row r="115" spans="1:12" ht="42.75" customHeight="1">
      <c r="A115" s="160" t="s">
        <v>368</v>
      </c>
      <c r="B115" s="130" t="s">
        <v>669</v>
      </c>
      <c r="C115" s="69"/>
      <c r="D115" s="45"/>
      <c r="E115" s="23" t="s">
        <v>74</v>
      </c>
      <c r="F115" s="6">
        <f t="shared" si="16"/>
        <v>218.4</v>
      </c>
      <c r="G115" s="6"/>
      <c r="H115" s="6"/>
      <c r="I115" s="6"/>
      <c r="J115" s="6">
        <v>179.4</v>
      </c>
      <c r="K115" s="44">
        <v>39</v>
      </c>
      <c r="L115" s="58" t="s">
        <v>670</v>
      </c>
    </row>
    <row r="116" spans="1:12" ht="28.5" customHeight="1">
      <c r="A116" s="44" t="s">
        <v>685</v>
      </c>
      <c r="B116" s="73"/>
      <c r="C116" s="43"/>
      <c r="D116" s="31"/>
      <c r="E116" s="23" t="s">
        <v>359</v>
      </c>
      <c r="F116" s="6">
        <f t="shared" si="16"/>
        <v>10500</v>
      </c>
      <c r="G116" s="6"/>
      <c r="H116" s="6"/>
      <c r="I116" s="6">
        <v>1000</v>
      </c>
      <c r="J116" s="6">
        <v>4500</v>
      </c>
      <c r="K116" s="44">
        <v>5000</v>
      </c>
      <c r="L116" s="56"/>
    </row>
    <row r="117" spans="1:12" ht="15.75">
      <c r="A117" s="6" t="s">
        <v>369</v>
      </c>
      <c r="B117" s="34" t="s">
        <v>80</v>
      </c>
      <c r="C117" s="31"/>
      <c r="D117" s="30"/>
      <c r="E117" s="6"/>
      <c r="F117" s="18">
        <f aca="true" t="shared" si="17" ref="F117:K117">SUM(F108:F116)</f>
        <v>72630.4</v>
      </c>
      <c r="G117" s="18">
        <f t="shared" si="17"/>
        <v>14073</v>
      </c>
      <c r="H117" s="18">
        <f t="shared" si="17"/>
        <v>5153</v>
      </c>
      <c r="I117" s="18">
        <f t="shared" si="17"/>
        <v>8496</v>
      </c>
      <c r="J117" s="18">
        <f t="shared" si="17"/>
        <v>31662.4</v>
      </c>
      <c r="K117" s="18">
        <f t="shared" si="17"/>
        <v>13246</v>
      </c>
      <c r="L117" s="56"/>
    </row>
    <row r="118" spans="1:12" ht="25.5">
      <c r="A118" s="6" t="s">
        <v>370</v>
      </c>
      <c r="B118" s="14" t="s">
        <v>71</v>
      </c>
      <c r="C118" s="6"/>
      <c r="D118" s="14"/>
      <c r="E118" s="6"/>
      <c r="F118" s="6"/>
      <c r="G118" s="6"/>
      <c r="H118" s="6"/>
      <c r="I118" s="6"/>
      <c r="J118" s="6"/>
      <c r="K118" s="6"/>
      <c r="L118" s="14"/>
    </row>
    <row r="119" spans="1:12" ht="12.75">
      <c r="A119" s="6" t="s">
        <v>371</v>
      </c>
      <c r="B119" s="35" t="s">
        <v>360</v>
      </c>
      <c r="C119" s="6"/>
      <c r="D119" s="14"/>
      <c r="E119" s="6"/>
      <c r="F119" s="6">
        <f aca="true" t="shared" si="18" ref="F119:K119">SUM(F108:F113)</f>
        <v>61059</v>
      </c>
      <c r="G119" s="6">
        <f t="shared" si="18"/>
        <v>13943</v>
      </c>
      <c r="H119" s="6">
        <f t="shared" si="18"/>
        <v>5003</v>
      </c>
      <c r="I119" s="6">
        <f t="shared" si="18"/>
        <v>7313</v>
      </c>
      <c r="J119" s="6">
        <f t="shared" si="18"/>
        <v>26800</v>
      </c>
      <c r="K119" s="6">
        <f t="shared" si="18"/>
        <v>8000</v>
      </c>
      <c r="L119" s="14"/>
    </row>
    <row r="120" spans="1:12" ht="12.75">
      <c r="A120" s="6" t="s">
        <v>372</v>
      </c>
      <c r="B120" s="35" t="s">
        <v>81</v>
      </c>
      <c r="C120" s="6"/>
      <c r="D120" s="14"/>
      <c r="E120" s="6"/>
      <c r="F120" s="19">
        <f aca="true" t="shared" si="19" ref="F120:K121">SUM(F114)</f>
        <v>853</v>
      </c>
      <c r="G120" s="19">
        <f t="shared" si="19"/>
        <v>130</v>
      </c>
      <c r="H120" s="19">
        <f t="shared" si="19"/>
        <v>150</v>
      </c>
      <c r="I120" s="19">
        <f t="shared" si="19"/>
        <v>183</v>
      </c>
      <c r="J120" s="19">
        <f t="shared" si="19"/>
        <v>183</v>
      </c>
      <c r="K120" s="19">
        <f t="shared" si="19"/>
        <v>207</v>
      </c>
      <c r="L120" s="14"/>
    </row>
    <row r="121" spans="1:12" ht="12.75">
      <c r="A121" s="6"/>
      <c r="B121" s="35" t="s">
        <v>672</v>
      </c>
      <c r="C121" s="6"/>
      <c r="D121" s="14"/>
      <c r="E121" s="6"/>
      <c r="F121" s="19">
        <f t="shared" si="19"/>
        <v>218.4</v>
      </c>
      <c r="G121" s="19">
        <f t="shared" si="19"/>
        <v>0</v>
      </c>
      <c r="H121" s="19">
        <f t="shared" si="19"/>
        <v>0</v>
      </c>
      <c r="I121" s="19">
        <f t="shared" si="19"/>
        <v>0</v>
      </c>
      <c r="J121" s="19">
        <f t="shared" si="19"/>
        <v>179.4</v>
      </c>
      <c r="K121" s="19">
        <f t="shared" si="19"/>
        <v>39</v>
      </c>
      <c r="L121" s="14"/>
    </row>
    <row r="122" spans="1:12" ht="12.75">
      <c r="A122" s="6" t="s">
        <v>373</v>
      </c>
      <c r="B122" s="35" t="s">
        <v>84</v>
      </c>
      <c r="C122" s="6"/>
      <c r="D122" s="14"/>
      <c r="E122" s="6"/>
      <c r="F122" s="19">
        <f aca="true" t="shared" si="20" ref="F122:K122">SUM(F116)</f>
        <v>10500</v>
      </c>
      <c r="G122" s="19">
        <f t="shared" si="20"/>
        <v>0</v>
      </c>
      <c r="H122" s="19">
        <f t="shared" si="20"/>
        <v>0</v>
      </c>
      <c r="I122" s="19">
        <f t="shared" si="20"/>
        <v>1000</v>
      </c>
      <c r="J122" s="19">
        <f t="shared" si="20"/>
        <v>4500</v>
      </c>
      <c r="K122" s="19">
        <f t="shared" si="20"/>
        <v>5000</v>
      </c>
      <c r="L122" s="14"/>
    </row>
    <row r="123" spans="1:13" s="84" customFormat="1" ht="16.5" customHeight="1">
      <c r="A123" s="204" t="s">
        <v>250</v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83"/>
    </row>
    <row r="124" spans="1:12" ht="36" customHeight="1">
      <c r="A124" s="25" t="s">
        <v>609</v>
      </c>
      <c r="B124" s="39" t="s">
        <v>686</v>
      </c>
      <c r="C124" s="25" t="s">
        <v>111</v>
      </c>
      <c r="D124" s="25" t="s">
        <v>128</v>
      </c>
      <c r="E124" s="6" t="s">
        <v>79</v>
      </c>
      <c r="F124" s="19">
        <f aca="true" t="shared" si="21" ref="F124:F144">SUM(G124:K124)</f>
        <v>9035</v>
      </c>
      <c r="G124" s="19">
        <v>0</v>
      </c>
      <c r="H124" s="19">
        <v>4035</v>
      </c>
      <c r="I124" s="19">
        <v>2500</v>
      </c>
      <c r="J124" s="19">
        <v>0</v>
      </c>
      <c r="K124" s="19">
        <v>2500</v>
      </c>
      <c r="L124" s="39" t="s">
        <v>226</v>
      </c>
    </row>
    <row r="125" spans="1:12" ht="27.75" customHeight="1">
      <c r="A125" s="31" t="s">
        <v>610</v>
      </c>
      <c r="B125" s="30" t="s">
        <v>687</v>
      </c>
      <c r="C125" s="31"/>
      <c r="D125" s="31"/>
      <c r="E125" s="6" t="s">
        <v>74</v>
      </c>
      <c r="F125" s="19">
        <f t="shared" si="21"/>
        <v>23759</v>
      </c>
      <c r="G125" s="19">
        <v>0</v>
      </c>
      <c r="H125" s="19">
        <v>10759</v>
      </c>
      <c r="I125" s="19">
        <v>6500</v>
      </c>
      <c r="J125" s="19">
        <v>0</v>
      </c>
      <c r="K125" s="19">
        <v>6500</v>
      </c>
      <c r="L125" s="30"/>
    </row>
    <row r="126" spans="1:12" ht="30.75" customHeight="1">
      <c r="A126" s="45" t="s">
        <v>611</v>
      </c>
      <c r="B126" s="59" t="s">
        <v>132</v>
      </c>
      <c r="C126" s="45">
        <v>2013</v>
      </c>
      <c r="D126" s="45" t="s">
        <v>128</v>
      </c>
      <c r="E126" s="31" t="s">
        <v>79</v>
      </c>
      <c r="F126" s="19">
        <f t="shared" si="21"/>
        <v>2000</v>
      </c>
      <c r="G126" s="32"/>
      <c r="H126" s="32"/>
      <c r="I126" s="32">
        <v>0</v>
      </c>
      <c r="J126" s="32">
        <v>0</v>
      </c>
      <c r="K126" s="32">
        <v>2000</v>
      </c>
      <c r="L126" s="67" t="s">
        <v>227</v>
      </c>
    </row>
    <row r="127" spans="1:12" ht="25.5">
      <c r="A127" s="31" t="s">
        <v>688</v>
      </c>
      <c r="B127" s="30"/>
      <c r="C127" s="31"/>
      <c r="D127" s="31"/>
      <c r="E127" s="6" t="s">
        <v>74</v>
      </c>
      <c r="F127" s="19">
        <f t="shared" si="21"/>
        <v>0</v>
      </c>
      <c r="G127" s="19"/>
      <c r="H127" s="19"/>
      <c r="I127" s="19">
        <v>0</v>
      </c>
      <c r="J127" s="19">
        <v>0</v>
      </c>
      <c r="K127" s="19"/>
      <c r="L127" s="61"/>
    </row>
    <row r="128" spans="1:12" s="84" customFormat="1" ht="26.25" customHeight="1">
      <c r="A128" s="102" t="s">
        <v>612</v>
      </c>
      <c r="B128" s="101" t="s">
        <v>134</v>
      </c>
      <c r="C128" s="102" t="s">
        <v>153</v>
      </c>
      <c r="D128" s="79" t="s">
        <v>128</v>
      </c>
      <c r="E128" s="102" t="s">
        <v>79</v>
      </c>
      <c r="F128" s="19">
        <f t="shared" si="21"/>
        <v>1571.8</v>
      </c>
      <c r="G128" s="106">
        <v>430.8</v>
      </c>
      <c r="H128" s="106">
        <v>641</v>
      </c>
      <c r="I128" s="106">
        <v>500</v>
      </c>
      <c r="J128" s="106"/>
      <c r="K128" s="106"/>
      <c r="L128" s="101"/>
    </row>
    <row r="129" spans="1:12" s="84" customFormat="1" ht="29.25" customHeight="1">
      <c r="A129" s="79" t="s">
        <v>613</v>
      </c>
      <c r="B129" s="103" t="s">
        <v>135</v>
      </c>
      <c r="C129" s="79">
        <v>2009</v>
      </c>
      <c r="D129" s="79" t="s">
        <v>128</v>
      </c>
      <c r="E129" s="79" t="s">
        <v>79</v>
      </c>
      <c r="F129" s="19">
        <f t="shared" si="21"/>
        <v>500</v>
      </c>
      <c r="G129" s="107">
        <v>500</v>
      </c>
      <c r="H129" s="107"/>
      <c r="I129" s="107"/>
      <c r="J129" s="107"/>
      <c r="K129" s="107"/>
      <c r="L129" s="103"/>
    </row>
    <row r="130" spans="1:12" ht="44.25" customHeight="1">
      <c r="A130" s="77" t="s">
        <v>614</v>
      </c>
      <c r="B130" s="39" t="s">
        <v>236</v>
      </c>
      <c r="C130" s="25" t="s">
        <v>111</v>
      </c>
      <c r="D130" s="25" t="s">
        <v>128</v>
      </c>
      <c r="E130" s="6" t="s">
        <v>79</v>
      </c>
      <c r="F130" s="19">
        <f t="shared" si="21"/>
        <v>16825</v>
      </c>
      <c r="G130" s="19">
        <v>3555.7</v>
      </c>
      <c r="H130" s="19">
        <v>2698</v>
      </c>
      <c r="I130" s="19">
        <v>4086</v>
      </c>
      <c r="J130" s="19">
        <v>2585.3</v>
      </c>
      <c r="K130" s="19">
        <v>3900</v>
      </c>
      <c r="L130" s="39" t="s">
        <v>764</v>
      </c>
    </row>
    <row r="131" spans="1:12" ht="12.75" customHeight="1" hidden="1">
      <c r="A131" s="45"/>
      <c r="B131" s="59"/>
      <c r="C131" s="45"/>
      <c r="D131" s="45"/>
      <c r="E131" s="25"/>
      <c r="F131" s="19">
        <f t="shared" si="21"/>
        <v>0</v>
      </c>
      <c r="G131" s="40"/>
      <c r="H131" s="40"/>
      <c r="I131" s="40"/>
      <c r="J131" s="40"/>
      <c r="K131" s="40"/>
      <c r="L131" s="59"/>
    </row>
    <row r="132" spans="1:12" ht="25.5">
      <c r="A132" s="44" t="s">
        <v>615</v>
      </c>
      <c r="B132" s="39" t="s">
        <v>158</v>
      </c>
      <c r="C132" s="23" t="s">
        <v>111</v>
      </c>
      <c r="D132" s="6" t="s">
        <v>374</v>
      </c>
      <c r="E132" s="6" t="s">
        <v>73</v>
      </c>
      <c r="F132" s="19">
        <f t="shared" si="21"/>
        <v>34.5</v>
      </c>
      <c r="G132" s="40">
        <v>11.5</v>
      </c>
      <c r="H132" s="40">
        <v>11.5</v>
      </c>
      <c r="I132" s="40">
        <v>11.5</v>
      </c>
      <c r="J132" s="40"/>
      <c r="K132" s="40"/>
      <c r="L132" s="39"/>
    </row>
    <row r="133" spans="1:12" ht="12.75" hidden="1">
      <c r="A133" s="44"/>
      <c r="B133" s="30"/>
      <c r="C133" s="23"/>
      <c r="D133" s="25"/>
      <c r="E133" s="6"/>
      <c r="F133" s="19"/>
      <c r="G133" s="40"/>
      <c r="H133" s="40"/>
      <c r="I133" s="40"/>
      <c r="J133" s="40"/>
      <c r="K133" s="40"/>
      <c r="L133" s="39"/>
    </row>
    <row r="134" spans="1:12" ht="43.5" customHeight="1">
      <c r="A134" s="122" t="s">
        <v>689</v>
      </c>
      <c r="B134" s="30"/>
      <c r="C134" s="6" t="s">
        <v>111</v>
      </c>
      <c r="D134" s="6" t="s">
        <v>96</v>
      </c>
      <c r="E134" s="6" t="s">
        <v>73</v>
      </c>
      <c r="F134" s="19">
        <f t="shared" si="21"/>
        <v>600</v>
      </c>
      <c r="G134" s="19">
        <v>200</v>
      </c>
      <c r="H134" s="19">
        <v>200</v>
      </c>
      <c r="I134" s="19">
        <v>0</v>
      </c>
      <c r="J134" s="19"/>
      <c r="K134" s="19">
        <v>200</v>
      </c>
      <c r="L134" s="14" t="s">
        <v>113</v>
      </c>
    </row>
    <row r="135" spans="1:12" ht="25.5">
      <c r="A135" s="6" t="s">
        <v>616</v>
      </c>
      <c r="B135" s="14" t="s">
        <v>114</v>
      </c>
      <c r="C135" s="6">
        <v>2009</v>
      </c>
      <c r="D135" s="202" t="s">
        <v>108</v>
      </c>
      <c r="E135" s="6" t="s">
        <v>73</v>
      </c>
      <c r="F135" s="19">
        <f t="shared" si="21"/>
        <v>5</v>
      </c>
      <c r="G135" s="19">
        <v>5</v>
      </c>
      <c r="H135" s="19"/>
      <c r="I135" s="19"/>
      <c r="J135" s="19"/>
      <c r="K135" s="19"/>
      <c r="L135" s="14" t="s">
        <v>800</v>
      </c>
    </row>
    <row r="136" spans="1:12" ht="38.25">
      <c r="A136" s="6" t="s">
        <v>690</v>
      </c>
      <c r="B136" s="14" t="s">
        <v>267</v>
      </c>
      <c r="C136" s="25" t="s">
        <v>111</v>
      </c>
      <c r="D136" s="202"/>
      <c r="E136" s="6" t="s">
        <v>73</v>
      </c>
      <c r="F136" s="19">
        <f t="shared" si="21"/>
        <v>215</v>
      </c>
      <c r="G136" s="19">
        <v>0</v>
      </c>
      <c r="H136" s="19">
        <v>107</v>
      </c>
      <c r="I136" s="19">
        <v>0</v>
      </c>
      <c r="J136" s="19"/>
      <c r="K136" s="19">
        <v>108</v>
      </c>
      <c r="L136" s="39" t="s">
        <v>115</v>
      </c>
    </row>
    <row r="137" spans="1:12" ht="39.75" customHeight="1">
      <c r="A137" s="6" t="s">
        <v>753</v>
      </c>
      <c r="B137" s="14" t="s">
        <v>375</v>
      </c>
      <c r="C137" s="6" t="s">
        <v>111</v>
      </c>
      <c r="D137" s="23" t="s">
        <v>128</v>
      </c>
      <c r="E137" s="6" t="s">
        <v>79</v>
      </c>
      <c r="F137" s="19">
        <f t="shared" si="21"/>
        <v>410</v>
      </c>
      <c r="G137" s="19">
        <v>0</v>
      </c>
      <c r="H137" s="19"/>
      <c r="I137" s="19">
        <v>160</v>
      </c>
      <c r="J137" s="19">
        <v>250</v>
      </c>
      <c r="K137" s="78"/>
      <c r="L137" s="39" t="s">
        <v>769</v>
      </c>
    </row>
    <row r="138" spans="1:12" ht="30" customHeight="1">
      <c r="A138" s="6" t="s">
        <v>617</v>
      </c>
      <c r="B138" s="30"/>
      <c r="C138" s="31"/>
      <c r="D138" s="6"/>
      <c r="E138" s="6" t="s">
        <v>74</v>
      </c>
      <c r="F138" s="19">
        <f t="shared" si="21"/>
        <v>40</v>
      </c>
      <c r="G138" s="114">
        <v>0</v>
      </c>
      <c r="H138" s="19"/>
      <c r="I138" s="19">
        <v>40</v>
      </c>
      <c r="J138" s="19">
        <v>0</v>
      </c>
      <c r="K138" s="78"/>
      <c r="L138" s="30"/>
    </row>
    <row r="139" spans="1:12" ht="28.5" customHeight="1">
      <c r="A139" s="41" t="s">
        <v>618</v>
      </c>
      <c r="B139" s="39" t="s">
        <v>376</v>
      </c>
      <c r="C139" s="23" t="s">
        <v>111</v>
      </c>
      <c r="D139" s="6" t="s">
        <v>128</v>
      </c>
      <c r="E139" s="6" t="s">
        <v>79</v>
      </c>
      <c r="F139" s="19">
        <f t="shared" si="21"/>
        <v>802</v>
      </c>
      <c r="G139" s="19"/>
      <c r="H139" s="19"/>
      <c r="I139" s="19">
        <v>292</v>
      </c>
      <c r="J139" s="19">
        <v>510</v>
      </c>
      <c r="K139" s="19"/>
      <c r="L139" s="30"/>
    </row>
    <row r="140" spans="1:12" ht="24.75" customHeight="1">
      <c r="A140" s="41" t="s">
        <v>619</v>
      </c>
      <c r="B140" s="39" t="s">
        <v>377</v>
      </c>
      <c r="C140" s="23" t="s">
        <v>111</v>
      </c>
      <c r="D140" s="6" t="s">
        <v>128</v>
      </c>
      <c r="E140" s="6" t="s">
        <v>79</v>
      </c>
      <c r="F140" s="19">
        <f t="shared" si="21"/>
        <v>1372.4</v>
      </c>
      <c r="G140" s="19"/>
      <c r="H140" s="19"/>
      <c r="I140" s="19">
        <v>521.4</v>
      </c>
      <c r="J140" s="19">
        <v>851</v>
      </c>
      <c r="K140" s="19"/>
      <c r="L140" s="14"/>
    </row>
    <row r="141" spans="1:12" ht="24.75" customHeight="1">
      <c r="A141" s="164" t="s">
        <v>754</v>
      </c>
      <c r="B141" s="30"/>
      <c r="C141" s="23"/>
      <c r="D141" s="6"/>
      <c r="E141" s="6" t="s">
        <v>74</v>
      </c>
      <c r="F141" s="19">
        <f t="shared" si="21"/>
        <v>2741.6</v>
      </c>
      <c r="G141" s="19"/>
      <c r="H141" s="19"/>
      <c r="I141" s="19"/>
      <c r="J141" s="19">
        <v>2741.6</v>
      </c>
      <c r="K141" s="19"/>
      <c r="L141" s="14"/>
    </row>
    <row r="142" spans="1:12" ht="75.75" customHeight="1">
      <c r="A142" s="43" t="s">
        <v>620</v>
      </c>
      <c r="B142" s="14" t="s">
        <v>660</v>
      </c>
      <c r="C142" s="23">
        <v>2012</v>
      </c>
      <c r="D142" s="25" t="s">
        <v>128</v>
      </c>
      <c r="E142" s="6" t="s">
        <v>79</v>
      </c>
      <c r="F142" s="19">
        <f t="shared" si="21"/>
        <v>795</v>
      </c>
      <c r="G142" s="19"/>
      <c r="H142" s="19"/>
      <c r="I142" s="19"/>
      <c r="J142" s="19">
        <v>795</v>
      </c>
      <c r="K142" s="19"/>
      <c r="L142" s="14"/>
    </row>
    <row r="143" spans="1:12" ht="43.5" customHeight="1">
      <c r="A143" s="43" t="s">
        <v>621</v>
      </c>
      <c r="B143" s="68" t="s">
        <v>783</v>
      </c>
      <c r="C143" s="41">
        <v>2012</v>
      </c>
      <c r="D143" s="25" t="s">
        <v>128</v>
      </c>
      <c r="E143" s="23" t="s">
        <v>79</v>
      </c>
      <c r="F143" s="19">
        <f t="shared" si="21"/>
        <v>145</v>
      </c>
      <c r="G143" s="19"/>
      <c r="H143" s="19"/>
      <c r="I143" s="19"/>
      <c r="J143" s="19">
        <v>145</v>
      </c>
      <c r="K143" s="19"/>
      <c r="L143" s="14"/>
    </row>
    <row r="144" spans="1:12" ht="66.75" customHeight="1">
      <c r="A144" s="43" t="s">
        <v>755</v>
      </c>
      <c r="B144" s="73" t="s">
        <v>784</v>
      </c>
      <c r="C144" s="43"/>
      <c r="D144" s="31"/>
      <c r="E144" s="23" t="s">
        <v>74</v>
      </c>
      <c r="F144" s="19">
        <f t="shared" si="21"/>
        <v>2741.6</v>
      </c>
      <c r="G144" s="19"/>
      <c r="H144" s="19"/>
      <c r="I144" s="19"/>
      <c r="J144" s="19">
        <v>2741.6</v>
      </c>
      <c r="K144" s="19"/>
      <c r="L144" s="14"/>
    </row>
    <row r="145" spans="1:12" ht="15.75">
      <c r="A145" s="6" t="s">
        <v>785</v>
      </c>
      <c r="B145" s="113" t="s">
        <v>83</v>
      </c>
      <c r="C145" s="31"/>
      <c r="D145" s="31"/>
      <c r="E145" s="6"/>
      <c r="F145" s="19">
        <f aca="true" t="shared" si="22" ref="F145:K145">SUM(F124:F144)</f>
        <v>63592.9</v>
      </c>
      <c r="G145" s="19">
        <f t="shared" si="22"/>
        <v>4703</v>
      </c>
      <c r="H145" s="19">
        <f t="shared" si="22"/>
        <v>18451.5</v>
      </c>
      <c r="I145" s="19">
        <f t="shared" si="22"/>
        <v>14610.9</v>
      </c>
      <c r="J145" s="19">
        <f t="shared" si="22"/>
        <v>10619.5</v>
      </c>
      <c r="K145" s="19">
        <f t="shared" si="22"/>
        <v>15208</v>
      </c>
      <c r="L145" s="92"/>
    </row>
    <row r="146" spans="1:12" ht="17.25" customHeight="1">
      <c r="A146" s="6" t="s">
        <v>786</v>
      </c>
      <c r="B146" s="14" t="s">
        <v>71</v>
      </c>
      <c r="C146" s="6"/>
      <c r="D146" s="6"/>
      <c r="E146" s="6"/>
      <c r="F146" s="93"/>
      <c r="G146" s="93"/>
      <c r="H146" s="93"/>
      <c r="I146" s="93"/>
      <c r="J146" s="93"/>
      <c r="K146" s="93"/>
      <c r="L146" s="92"/>
    </row>
    <row r="147" spans="1:12" ht="12.75">
      <c r="A147" s="6" t="s">
        <v>756</v>
      </c>
      <c r="B147" s="14" t="s">
        <v>77</v>
      </c>
      <c r="C147" s="6"/>
      <c r="D147" s="6"/>
      <c r="E147" s="6"/>
      <c r="F147" s="60">
        <f aca="true" t="shared" si="23" ref="F147:K147">SUM(F125+F127+F131+F138+F141+F144)</f>
        <v>29282.199999999997</v>
      </c>
      <c r="G147" s="60">
        <f t="shared" si="23"/>
        <v>0</v>
      </c>
      <c r="H147" s="60">
        <f t="shared" si="23"/>
        <v>10759</v>
      </c>
      <c r="I147" s="60">
        <f t="shared" si="23"/>
        <v>6540</v>
      </c>
      <c r="J147" s="60">
        <f t="shared" si="23"/>
        <v>5483.2</v>
      </c>
      <c r="K147" s="60">
        <f t="shared" si="23"/>
        <v>6500</v>
      </c>
      <c r="L147" s="92"/>
    </row>
    <row r="148" spans="1:12" ht="12.75">
      <c r="A148" s="6" t="s">
        <v>757</v>
      </c>
      <c r="B148" s="14" t="s">
        <v>81</v>
      </c>
      <c r="C148" s="6"/>
      <c r="D148" s="6"/>
      <c r="E148" s="6"/>
      <c r="F148" s="60">
        <f aca="true" t="shared" si="24" ref="F148:K148">SUM(F124+F126+F128+F129+F130+F137+F139+F140+F142+F143)</f>
        <v>33456.2</v>
      </c>
      <c r="G148" s="60">
        <f t="shared" si="24"/>
        <v>4486.5</v>
      </c>
      <c r="H148" s="60">
        <f t="shared" si="24"/>
        <v>7374</v>
      </c>
      <c r="I148" s="60">
        <f t="shared" si="24"/>
        <v>8059.4</v>
      </c>
      <c r="J148" s="60">
        <f t="shared" si="24"/>
        <v>5136.3</v>
      </c>
      <c r="K148" s="60">
        <f t="shared" si="24"/>
        <v>8400</v>
      </c>
      <c r="L148" s="92"/>
    </row>
    <row r="149" spans="1:12" ht="12.75">
      <c r="A149" s="6" t="s">
        <v>758</v>
      </c>
      <c r="B149" s="14" t="s">
        <v>433</v>
      </c>
      <c r="C149" s="6"/>
      <c r="D149" s="6"/>
      <c r="E149" s="6"/>
      <c r="F149" s="19">
        <f aca="true" t="shared" si="25" ref="F149:K149">SUM(F132+F134+F135+F136)</f>
        <v>854.5</v>
      </c>
      <c r="G149" s="19">
        <f t="shared" si="25"/>
        <v>216.5</v>
      </c>
      <c r="H149" s="19">
        <f t="shared" si="25"/>
        <v>318.5</v>
      </c>
      <c r="I149" s="19">
        <f t="shared" si="25"/>
        <v>11.5</v>
      </c>
      <c r="J149" s="19">
        <f t="shared" si="25"/>
        <v>0</v>
      </c>
      <c r="K149" s="19">
        <f t="shared" si="25"/>
        <v>308</v>
      </c>
      <c r="L149" s="92"/>
    </row>
    <row r="150" spans="1:13" ht="16.5" customHeight="1">
      <c r="A150" s="200" t="s">
        <v>251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8"/>
    </row>
    <row r="151" spans="1:12" ht="1.5" customHeight="1">
      <c r="A151" s="6"/>
      <c r="B151" s="14"/>
      <c r="C151" s="6"/>
      <c r="D151" s="6"/>
      <c r="E151" s="6"/>
      <c r="F151" s="19"/>
      <c r="G151" s="19"/>
      <c r="H151" s="19"/>
      <c r="I151" s="19"/>
      <c r="J151" s="19"/>
      <c r="K151" s="19"/>
      <c r="L151" s="14"/>
    </row>
    <row r="152" spans="1:12" ht="35.25" customHeight="1">
      <c r="A152" s="6" t="s">
        <v>379</v>
      </c>
      <c r="B152" s="39" t="s">
        <v>277</v>
      </c>
      <c r="C152" s="6">
        <v>2013</v>
      </c>
      <c r="D152" s="6" t="s">
        <v>109</v>
      </c>
      <c r="E152" s="25" t="s">
        <v>73</v>
      </c>
      <c r="F152" s="19">
        <f aca="true" t="shared" si="26" ref="F152:F166">SUM(G152:K152)</f>
        <v>500</v>
      </c>
      <c r="G152" s="40"/>
      <c r="H152" s="40"/>
      <c r="I152" s="40"/>
      <c r="J152" s="40"/>
      <c r="K152" s="40">
        <v>500</v>
      </c>
      <c r="L152" s="14"/>
    </row>
    <row r="153" spans="1:12" ht="41.25" customHeight="1">
      <c r="A153" s="41" t="s">
        <v>770</v>
      </c>
      <c r="B153" s="39" t="s">
        <v>244</v>
      </c>
      <c r="C153" s="42" t="s">
        <v>129</v>
      </c>
      <c r="D153" s="41" t="s">
        <v>159</v>
      </c>
      <c r="E153" s="41" t="s">
        <v>73</v>
      </c>
      <c r="F153" s="19">
        <f t="shared" si="26"/>
        <v>1075</v>
      </c>
      <c r="G153" s="124"/>
      <c r="H153" s="124">
        <v>475</v>
      </c>
      <c r="I153" s="124">
        <v>600</v>
      </c>
      <c r="J153" s="124"/>
      <c r="K153" s="40"/>
      <c r="L153" s="115" t="s">
        <v>35</v>
      </c>
    </row>
    <row r="154" spans="1:12" ht="29.25" customHeight="1">
      <c r="A154" s="69"/>
      <c r="B154" s="30"/>
      <c r="C154" s="21"/>
      <c r="D154" s="69" t="s">
        <v>160</v>
      </c>
      <c r="E154" s="43"/>
      <c r="F154" s="19">
        <f t="shared" si="26"/>
        <v>0</v>
      </c>
      <c r="G154" s="91"/>
      <c r="H154" s="91"/>
      <c r="I154" s="91"/>
      <c r="J154" s="91"/>
      <c r="K154" s="32"/>
      <c r="L154" s="67"/>
    </row>
    <row r="155" spans="1:12" ht="25.5" customHeight="1" hidden="1">
      <c r="A155" s="41"/>
      <c r="B155" s="52"/>
      <c r="C155" s="25"/>
      <c r="D155" s="25"/>
      <c r="E155" s="31"/>
      <c r="F155" s="19">
        <f t="shared" si="26"/>
        <v>0</v>
      </c>
      <c r="G155" s="32"/>
      <c r="H155" s="32"/>
      <c r="I155" s="32"/>
      <c r="J155" s="32"/>
      <c r="K155" s="32"/>
      <c r="L155" s="62"/>
    </row>
    <row r="156" spans="1:12" ht="12.75" hidden="1">
      <c r="A156" s="69"/>
      <c r="B156" s="58"/>
      <c r="C156" s="45"/>
      <c r="D156" s="45"/>
      <c r="E156" s="6"/>
      <c r="F156" s="19">
        <f t="shared" si="26"/>
        <v>0</v>
      </c>
      <c r="G156" s="40"/>
      <c r="H156" s="40"/>
      <c r="I156" s="40"/>
      <c r="J156" s="40"/>
      <c r="K156" s="40"/>
      <c r="L156" s="63"/>
    </row>
    <row r="157" spans="1:12" ht="36">
      <c r="A157" s="25" t="s">
        <v>380</v>
      </c>
      <c r="B157" s="57" t="s">
        <v>161</v>
      </c>
      <c r="C157" s="25">
        <v>2010</v>
      </c>
      <c r="D157" s="25" t="s">
        <v>162</v>
      </c>
      <c r="E157" s="6" t="s">
        <v>73</v>
      </c>
      <c r="F157" s="19">
        <f t="shared" si="26"/>
        <v>475</v>
      </c>
      <c r="G157" s="19"/>
      <c r="H157" s="19">
        <v>475</v>
      </c>
      <c r="I157" s="19"/>
      <c r="J157" s="19"/>
      <c r="K157" s="19"/>
      <c r="L157" s="64"/>
    </row>
    <row r="158" spans="1:12" ht="27" customHeight="1" hidden="1">
      <c r="A158" s="45"/>
      <c r="B158" s="58"/>
      <c r="C158" s="45"/>
      <c r="D158" s="25"/>
      <c r="E158" s="6"/>
      <c r="F158" s="19">
        <f t="shared" si="26"/>
        <v>0</v>
      </c>
      <c r="G158" s="40"/>
      <c r="H158" s="40"/>
      <c r="I158" s="40"/>
      <c r="J158" s="40"/>
      <c r="K158" s="40"/>
      <c r="L158" s="65"/>
    </row>
    <row r="159" spans="1:12" ht="26.25" customHeight="1" hidden="1">
      <c r="A159" s="25"/>
      <c r="B159" s="57"/>
      <c r="C159" s="25"/>
      <c r="D159" s="25"/>
      <c r="E159" s="6"/>
      <c r="F159" s="19">
        <f t="shared" si="26"/>
        <v>0</v>
      </c>
      <c r="G159" s="19"/>
      <c r="H159" s="19"/>
      <c r="I159" s="19"/>
      <c r="J159" s="19"/>
      <c r="K159" s="19"/>
      <c r="L159" s="64"/>
    </row>
    <row r="160" spans="1:12" ht="27.75" customHeight="1" hidden="1">
      <c r="A160" s="45"/>
      <c r="B160" s="58"/>
      <c r="C160" s="45"/>
      <c r="D160" s="45"/>
      <c r="E160" s="25"/>
      <c r="F160" s="19">
        <f t="shared" si="26"/>
        <v>0</v>
      </c>
      <c r="G160" s="40"/>
      <c r="H160" s="40"/>
      <c r="I160" s="40"/>
      <c r="J160" s="40"/>
      <c r="K160" s="40"/>
      <c r="L160" s="65"/>
    </row>
    <row r="161" spans="1:12" ht="30" customHeight="1">
      <c r="A161" s="25" t="s">
        <v>381</v>
      </c>
      <c r="B161" s="57" t="s">
        <v>163</v>
      </c>
      <c r="C161" s="25">
        <v>2011</v>
      </c>
      <c r="D161" s="25"/>
      <c r="E161" s="6" t="s">
        <v>73</v>
      </c>
      <c r="F161" s="19">
        <f t="shared" si="26"/>
        <v>600</v>
      </c>
      <c r="G161" s="19"/>
      <c r="H161" s="19"/>
      <c r="I161" s="19">
        <v>600</v>
      </c>
      <c r="J161" s="19"/>
      <c r="K161" s="19"/>
      <c r="L161" s="66"/>
    </row>
    <row r="162" spans="1:12" ht="25.5" customHeight="1" hidden="1">
      <c r="A162" s="31"/>
      <c r="B162" s="58"/>
      <c r="C162" s="31"/>
      <c r="D162" s="31"/>
      <c r="E162" s="6"/>
      <c r="F162" s="19">
        <f t="shared" si="26"/>
        <v>0</v>
      </c>
      <c r="G162" s="19"/>
      <c r="H162" s="19"/>
      <c r="I162" s="19"/>
      <c r="J162" s="19"/>
      <c r="K162" s="19"/>
      <c r="L162" s="63"/>
    </row>
    <row r="163" spans="1:12" ht="32.25" customHeight="1">
      <c r="A163" s="44" t="s">
        <v>382</v>
      </c>
      <c r="B163" s="57" t="s">
        <v>747</v>
      </c>
      <c r="C163" s="23" t="s">
        <v>651</v>
      </c>
      <c r="D163" s="6" t="s">
        <v>691</v>
      </c>
      <c r="E163" s="6" t="s">
        <v>79</v>
      </c>
      <c r="F163" s="19">
        <f t="shared" si="26"/>
        <v>3251</v>
      </c>
      <c r="G163" s="19">
        <v>10</v>
      </c>
      <c r="H163" s="19">
        <v>0</v>
      </c>
      <c r="I163" s="19">
        <v>2650</v>
      </c>
      <c r="J163" s="19">
        <v>591</v>
      </c>
      <c r="K163" s="78"/>
      <c r="L163" s="64"/>
    </row>
    <row r="164" spans="1:12" ht="30" customHeight="1">
      <c r="A164" s="44" t="s">
        <v>693</v>
      </c>
      <c r="B164" s="56" t="s">
        <v>748</v>
      </c>
      <c r="C164" s="23"/>
      <c r="D164" s="6" t="s">
        <v>692</v>
      </c>
      <c r="E164" s="6" t="s">
        <v>74</v>
      </c>
      <c r="F164" s="19">
        <f t="shared" si="26"/>
        <v>6633.3</v>
      </c>
      <c r="G164" s="19"/>
      <c r="H164" s="19"/>
      <c r="I164" s="19"/>
      <c r="J164" s="19">
        <v>6633.3</v>
      </c>
      <c r="K164" s="78"/>
      <c r="L164" s="161"/>
    </row>
    <row r="165" spans="1:12" ht="44.25" customHeight="1">
      <c r="A165" s="6" t="s">
        <v>383</v>
      </c>
      <c r="B165" s="30" t="s">
        <v>164</v>
      </c>
      <c r="C165" s="6" t="s">
        <v>153</v>
      </c>
      <c r="D165" s="6" t="s">
        <v>378</v>
      </c>
      <c r="E165" s="6" t="s">
        <v>73</v>
      </c>
      <c r="F165" s="19">
        <f t="shared" si="26"/>
        <v>105</v>
      </c>
      <c r="G165" s="19">
        <v>55</v>
      </c>
      <c r="H165" s="19">
        <v>0</v>
      </c>
      <c r="I165" s="19">
        <v>50</v>
      </c>
      <c r="J165" s="19"/>
      <c r="K165" s="19"/>
      <c r="L165" s="30"/>
    </row>
    <row r="166" spans="1:12" ht="45" customHeight="1">
      <c r="A166" s="6" t="s">
        <v>384</v>
      </c>
      <c r="B166" s="14" t="s">
        <v>59</v>
      </c>
      <c r="C166" s="6">
        <v>2011</v>
      </c>
      <c r="D166" s="6" t="s">
        <v>691</v>
      </c>
      <c r="E166" s="6" t="s">
        <v>79</v>
      </c>
      <c r="F166" s="19">
        <f t="shared" si="26"/>
        <v>83</v>
      </c>
      <c r="G166" s="19">
        <v>0</v>
      </c>
      <c r="H166" s="19">
        <v>0</v>
      </c>
      <c r="I166" s="19">
        <v>83</v>
      </c>
      <c r="J166" s="19"/>
      <c r="K166" s="19"/>
      <c r="L166" s="14"/>
    </row>
    <row r="167" spans="1:12" s="8" customFormat="1" ht="15.75">
      <c r="A167" s="6" t="s">
        <v>385</v>
      </c>
      <c r="B167" s="9" t="s">
        <v>85</v>
      </c>
      <c r="C167" s="6"/>
      <c r="D167" s="14"/>
      <c r="E167" s="14"/>
      <c r="F167" s="19">
        <f aca="true" t="shared" si="27" ref="F167:K167">SUM(F152+F153+F163+F164+F165+F166)</f>
        <v>11647.3</v>
      </c>
      <c r="G167" s="19">
        <f t="shared" si="27"/>
        <v>65</v>
      </c>
      <c r="H167" s="19">
        <f t="shared" si="27"/>
        <v>475</v>
      </c>
      <c r="I167" s="19">
        <f t="shared" si="27"/>
        <v>3383</v>
      </c>
      <c r="J167" s="19">
        <f t="shared" si="27"/>
        <v>7224.3</v>
      </c>
      <c r="K167" s="19">
        <f t="shared" si="27"/>
        <v>500</v>
      </c>
      <c r="L167" s="105"/>
    </row>
    <row r="168" spans="1:12" s="8" customFormat="1" ht="25.5">
      <c r="A168" s="6" t="s">
        <v>386</v>
      </c>
      <c r="B168" s="14" t="s">
        <v>71</v>
      </c>
      <c r="C168" s="6"/>
      <c r="D168" s="14"/>
      <c r="E168" s="14"/>
      <c r="F168" s="6"/>
      <c r="G168" s="6"/>
      <c r="H168" s="6"/>
      <c r="I168" s="6"/>
      <c r="J168" s="6"/>
      <c r="K168" s="6"/>
      <c r="L168" s="105"/>
    </row>
    <row r="169" spans="1:12" s="8" customFormat="1" ht="12.75">
      <c r="A169" s="6" t="s">
        <v>387</v>
      </c>
      <c r="B169" s="14" t="s">
        <v>211</v>
      </c>
      <c r="C169" s="6"/>
      <c r="D169" s="14"/>
      <c r="E169" s="14"/>
      <c r="F169" s="6">
        <f aca="true" t="shared" si="28" ref="F169:K169">SUM(F164)</f>
        <v>6633.3</v>
      </c>
      <c r="G169" s="6">
        <f t="shared" si="28"/>
        <v>0</v>
      </c>
      <c r="H169" s="6">
        <f t="shared" si="28"/>
        <v>0</v>
      </c>
      <c r="I169" s="6">
        <f t="shared" si="28"/>
        <v>0</v>
      </c>
      <c r="J169" s="6">
        <f t="shared" si="28"/>
        <v>6633.3</v>
      </c>
      <c r="K169" s="6">
        <f t="shared" si="28"/>
        <v>0</v>
      </c>
      <c r="L169" s="105"/>
    </row>
    <row r="170" spans="1:12" s="8" customFormat="1" ht="12.75">
      <c r="A170" s="6" t="s">
        <v>388</v>
      </c>
      <c r="B170" s="14" t="s">
        <v>81</v>
      </c>
      <c r="C170" s="6"/>
      <c r="D170" s="14"/>
      <c r="E170" s="14"/>
      <c r="F170" s="19">
        <f aca="true" t="shared" si="29" ref="F170:K170">SUM(F163,F166)</f>
        <v>3334</v>
      </c>
      <c r="G170" s="19">
        <f t="shared" si="29"/>
        <v>10</v>
      </c>
      <c r="H170" s="19">
        <f t="shared" si="29"/>
        <v>0</v>
      </c>
      <c r="I170" s="19">
        <f t="shared" si="29"/>
        <v>2733</v>
      </c>
      <c r="J170" s="19">
        <f t="shared" si="29"/>
        <v>591</v>
      </c>
      <c r="K170" s="19">
        <f t="shared" si="29"/>
        <v>0</v>
      </c>
      <c r="L170" s="105"/>
    </row>
    <row r="171" spans="1:12" s="8" customFormat="1" ht="12.75">
      <c r="A171" s="6" t="s">
        <v>389</v>
      </c>
      <c r="B171" s="14" t="s">
        <v>72</v>
      </c>
      <c r="C171" s="6"/>
      <c r="D171" s="14"/>
      <c r="E171" s="14"/>
      <c r="F171" s="19">
        <f>SUM(F151:F153,F165)</f>
        <v>1680</v>
      </c>
      <c r="G171" s="19">
        <f>SUM(G151:G153,G165)</f>
        <v>55</v>
      </c>
      <c r="H171" s="19">
        <f>SUM(H151:H153,H165)</f>
        <v>475</v>
      </c>
      <c r="I171" s="19">
        <f>SUM(I151:I153,I165)</f>
        <v>650</v>
      </c>
      <c r="J171" s="19">
        <f>SUM(J151:J153,J165)</f>
        <v>0</v>
      </c>
      <c r="K171" s="19">
        <f>SUM(K151:K153,K165+K157+K161)</f>
        <v>500</v>
      </c>
      <c r="L171" s="105"/>
    </row>
    <row r="172" spans="1:13" s="84" customFormat="1" ht="21" customHeight="1">
      <c r="A172" s="186" t="s">
        <v>252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205"/>
      <c r="M172" s="83"/>
    </row>
    <row r="173" spans="1:13" ht="21" customHeight="1">
      <c r="A173" s="240" t="s">
        <v>165</v>
      </c>
      <c r="B173" s="240"/>
      <c r="C173" s="240"/>
      <c r="D173" s="240"/>
      <c r="E173" s="71"/>
      <c r="F173" s="71"/>
      <c r="G173" s="71"/>
      <c r="H173" s="71"/>
      <c r="I173" s="71"/>
      <c r="J173" s="71"/>
      <c r="K173" s="71"/>
      <c r="L173" s="5"/>
      <c r="M173" s="8"/>
    </row>
    <row r="174" spans="1:13" ht="126" customHeight="1">
      <c r="A174" s="6" t="s">
        <v>405</v>
      </c>
      <c r="B174" s="110" t="s">
        <v>390</v>
      </c>
      <c r="C174" s="14" t="s">
        <v>624</v>
      </c>
      <c r="D174" s="25" t="s">
        <v>36</v>
      </c>
      <c r="E174" s="6" t="s">
        <v>79</v>
      </c>
      <c r="F174" s="111">
        <f>SUM(G174:K174)</f>
        <v>1500</v>
      </c>
      <c r="G174" s="111">
        <v>0</v>
      </c>
      <c r="H174" s="111">
        <v>1000</v>
      </c>
      <c r="I174" s="6"/>
      <c r="J174" s="6">
        <v>500</v>
      </c>
      <c r="K174" s="6"/>
      <c r="L174" s="35" t="s">
        <v>37</v>
      </c>
      <c r="M174" s="8"/>
    </row>
    <row r="175" spans="1:13" ht="41.25" customHeight="1">
      <c r="A175" s="25" t="s">
        <v>406</v>
      </c>
      <c r="B175" s="39" t="s">
        <v>391</v>
      </c>
      <c r="C175" s="41">
        <v>2011</v>
      </c>
      <c r="D175" s="25" t="s">
        <v>38</v>
      </c>
      <c r="E175" s="23" t="s">
        <v>79</v>
      </c>
      <c r="F175" s="111">
        <f aca="true" t="shared" si="30" ref="F175:F207">SUM(G175:K175)</f>
        <v>2030</v>
      </c>
      <c r="G175" s="111"/>
      <c r="H175" s="111">
        <v>0</v>
      </c>
      <c r="I175" s="6">
        <v>2030</v>
      </c>
      <c r="J175" s="6"/>
      <c r="K175" s="44"/>
      <c r="L175" s="25" t="s">
        <v>39</v>
      </c>
      <c r="M175" s="8"/>
    </row>
    <row r="176" spans="1:13" ht="26.25" customHeight="1">
      <c r="A176" s="31" t="s">
        <v>407</v>
      </c>
      <c r="B176" s="30"/>
      <c r="C176" s="43"/>
      <c r="D176" s="31" t="s">
        <v>395</v>
      </c>
      <c r="E176" s="23" t="s">
        <v>74</v>
      </c>
      <c r="F176" s="111">
        <f t="shared" si="30"/>
        <v>8274</v>
      </c>
      <c r="G176" s="111"/>
      <c r="H176" s="111"/>
      <c r="I176" s="6">
        <v>8274</v>
      </c>
      <c r="J176" s="6"/>
      <c r="K176" s="44"/>
      <c r="L176" s="31" t="s">
        <v>40</v>
      </c>
      <c r="M176" s="8"/>
    </row>
    <row r="177" spans="1:13" ht="27" customHeight="1">
      <c r="A177" s="25" t="s">
        <v>408</v>
      </c>
      <c r="B177" s="25" t="s">
        <v>166</v>
      </c>
      <c r="C177" s="41">
        <v>2011</v>
      </c>
      <c r="D177" s="45" t="s">
        <v>41</v>
      </c>
      <c r="E177" s="85" t="s">
        <v>79</v>
      </c>
      <c r="F177" s="111">
        <f t="shared" si="30"/>
        <v>500</v>
      </c>
      <c r="G177" s="126"/>
      <c r="H177" s="112">
        <v>0</v>
      </c>
      <c r="I177" s="25">
        <v>500</v>
      </c>
      <c r="J177" s="25"/>
      <c r="K177" s="41"/>
      <c r="L177" s="45"/>
      <c r="M177" s="8"/>
    </row>
    <row r="178" spans="1:13" ht="27" customHeight="1">
      <c r="A178" s="125" t="s">
        <v>409</v>
      </c>
      <c r="B178" s="31" t="s">
        <v>268</v>
      </c>
      <c r="C178" s="43"/>
      <c r="D178" s="31" t="s">
        <v>394</v>
      </c>
      <c r="E178" s="74"/>
      <c r="F178" s="111">
        <f t="shared" si="30"/>
        <v>0</v>
      </c>
      <c r="G178" s="36"/>
      <c r="H178" s="31"/>
      <c r="I178" s="31"/>
      <c r="J178" s="31"/>
      <c r="K178" s="43"/>
      <c r="L178" s="31"/>
      <c r="M178" s="8"/>
    </row>
    <row r="179" spans="1:13" ht="63.75" customHeight="1">
      <c r="A179" s="45" t="s">
        <v>410</v>
      </c>
      <c r="B179" s="6" t="s">
        <v>403</v>
      </c>
      <c r="C179" s="69">
        <v>2009</v>
      </c>
      <c r="D179" s="6" t="s">
        <v>42</v>
      </c>
      <c r="E179" s="36" t="s">
        <v>79</v>
      </c>
      <c r="F179" s="111">
        <f t="shared" si="30"/>
        <v>1637</v>
      </c>
      <c r="G179" s="31">
        <v>1637</v>
      </c>
      <c r="H179" s="31"/>
      <c r="I179" s="31"/>
      <c r="J179" s="31"/>
      <c r="K179" s="43"/>
      <c r="L179" s="6"/>
      <c r="M179" s="8"/>
    </row>
    <row r="180" spans="1:12" ht="41.25" customHeight="1">
      <c r="A180" s="41" t="s">
        <v>411</v>
      </c>
      <c r="B180" s="59" t="s">
        <v>662</v>
      </c>
      <c r="C180" s="85" t="s">
        <v>661</v>
      </c>
      <c r="D180" s="25" t="s">
        <v>43</v>
      </c>
      <c r="E180" s="23" t="s">
        <v>79</v>
      </c>
      <c r="F180" s="111">
        <f t="shared" si="30"/>
        <v>2660.3</v>
      </c>
      <c r="G180" s="46"/>
      <c r="H180" s="46">
        <v>2485</v>
      </c>
      <c r="I180" s="46"/>
      <c r="J180" s="46">
        <v>175.3</v>
      </c>
      <c r="K180" s="70"/>
      <c r="L180" s="59" t="s">
        <v>626</v>
      </c>
    </row>
    <row r="181" spans="1:12" ht="117.75" customHeight="1">
      <c r="A181" s="25" t="s">
        <v>694</v>
      </c>
      <c r="B181" s="73" t="s">
        <v>625</v>
      </c>
      <c r="C181" s="43"/>
      <c r="D181" s="45" t="s">
        <v>44</v>
      </c>
      <c r="E181" s="23" t="s">
        <v>74</v>
      </c>
      <c r="F181" s="111">
        <f t="shared" si="30"/>
        <v>8591.1</v>
      </c>
      <c r="G181" s="46"/>
      <c r="H181" s="46"/>
      <c r="I181" s="46"/>
      <c r="J181" s="46">
        <v>8591.1</v>
      </c>
      <c r="K181" s="70"/>
      <c r="L181" s="30"/>
    </row>
    <row r="182" spans="1:12" ht="136.5" customHeight="1">
      <c r="A182" s="25" t="s">
        <v>412</v>
      </c>
      <c r="B182" s="72" t="s">
        <v>392</v>
      </c>
      <c r="C182" s="45" t="s">
        <v>152</v>
      </c>
      <c r="D182" s="31" t="s">
        <v>45</v>
      </c>
      <c r="E182" s="23" t="s">
        <v>79</v>
      </c>
      <c r="F182" s="111">
        <f t="shared" si="30"/>
        <v>6090</v>
      </c>
      <c r="G182" s="46"/>
      <c r="H182" s="46">
        <v>0</v>
      </c>
      <c r="I182" s="6">
        <v>2000</v>
      </c>
      <c r="J182" s="46">
        <v>4090</v>
      </c>
      <c r="K182" s="70"/>
      <c r="L182" s="35" t="s">
        <v>37</v>
      </c>
    </row>
    <row r="183" spans="1:12" ht="59.25" customHeight="1">
      <c r="A183" s="44" t="s">
        <v>413</v>
      </c>
      <c r="B183" s="39" t="s">
        <v>393</v>
      </c>
      <c r="C183" s="23">
        <v>2011</v>
      </c>
      <c r="D183" s="6" t="s">
        <v>42</v>
      </c>
      <c r="E183" s="23" t="s">
        <v>79</v>
      </c>
      <c r="F183" s="111">
        <f t="shared" si="30"/>
        <v>130</v>
      </c>
      <c r="G183" s="46"/>
      <c r="H183" s="46">
        <v>0</v>
      </c>
      <c r="I183" s="6">
        <v>130</v>
      </c>
      <c r="J183" s="46"/>
      <c r="K183" s="70"/>
      <c r="L183" s="30"/>
    </row>
    <row r="184" spans="1:12" ht="29.25" customHeight="1">
      <c r="A184" s="41" t="s">
        <v>695</v>
      </c>
      <c r="B184" s="30"/>
      <c r="C184" s="42"/>
      <c r="D184" s="25" t="s">
        <v>396</v>
      </c>
      <c r="E184" s="23" t="s">
        <v>397</v>
      </c>
      <c r="F184" s="111">
        <f t="shared" si="30"/>
        <v>500</v>
      </c>
      <c r="G184" s="46"/>
      <c r="H184" s="46">
        <v>0</v>
      </c>
      <c r="I184" s="6">
        <v>500</v>
      </c>
      <c r="J184" s="46"/>
      <c r="K184" s="70"/>
      <c r="L184" s="59"/>
    </row>
    <row r="185" spans="1:12" ht="40.5" customHeight="1">
      <c r="A185" s="25" t="s">
        <v>414</v>
      </c>
      <c r="B185" s="59" t="s">
        <v>398</v>
      </c>
      <c r="C185" s="25">
        <v>2011</v>
      </c>
      <c r="D185" s="25" t="s">
        <v>396</v>
      </c>
      <c r="E185" s="23" t="s">
        <v>397</v>
      </c>
      <c r="F185" s="111">
        <f t="shared" si="30"/>
        <v>500</v>
      </c>
      <c r="G185" s="46">
        <v>0</v>
      </c>
      <c r="H185" s="46">
        <v>0</v>
      </c>
      <c r="I185" s="6">
        <v>500</v>
      </c>
      <c r="J185" s="46"/>
      <c r="K185" s="70"/>
      <c r="L185" s="39"/>
    </row>
    <row r="186" spans="1:12" ht="40.5" customHeight="1">
      <c r="A186" s="25" t="s">
        <v>415</v>
      </c>
      <c r="B186" s="39" t="s">
        <v>399</v>
      </c>
      <c r="C186" s="25">
        <v>2011</v>
      </c>
      <c r="D186" s="25" t="s">
        <v>404</v>
      </c>
      <c r="E186" s="23" t="s">
        <v>73</v>
      </c>
      <c r="F186" s="111">
        <f t="shared" si="30"/>
        <v>3100</v>
      </c>
      <c r="G186" s="46"/>
      <c r="H186" s="46">
        <v>0</v>
      </c>
      <c r="I186" s="6">
        <v>3100</v>
      </c>
      <c r="J186" s="46"/>
      <c r="K186" s="70"/>
      <c r="L186" s="39"/>
    </row>
    <row r="187" spans="1:12" ht="159" customHeight="1">
      <c r="A187" s="25" t="s">
        <v>416</v>
      </c>
      <c r="B187" s="72" t="s">
        <v>400</v>
      </c>
      <c r="C187" s="25" t="s">
        <v>651</v>
      </c>
      <c r="D187" s="6" t="s">
        <v>46</v>
      </c>
      <c r="E187" s="23" t="s">
        <v>73</v>
      </c>
      <c r="F187" s="111">
        <f t="shared" si="30"/>
        <v>27000</v>
      </c>
      <c r="G187" s="46">
        <v>7000</v>
      </c>
      <c r="H187" s="46">
        <v>0</v>
      </c>
      <c r="I187" s="6">
        <v>0</v>
      </c>
      <c r="J187" s="46">
        <v>20000</v>
      </c>
      <c r="K187" s="70"/>
      <c r="L187" s="39"/>
    </row>
    <row r="188" spans="1:12" ht="138.75" customHeight="1">
      <c r="A188" s="6" t="s">
        <v>417</v>
      </c>
      <c r="B188" s="39" t="s">
        <v>47</v>
      </c>
      <c r="C188" s="6" t="s">
        <v>152</v>
      </c>
      <c r="D188" s="6" t="s">
        <v>45</v>
      </c>
      <c r="E188" s="23" t="s">
        <v>79</v>
      </c>
      <c r="F188" s="111">
        <f t="shared" si="30"/>
        <v>1199</v>
      </c>
      <c r="G188" s="46"/>
      <c r="H188" s="46">
        <v>0</v>
      </c>
      <c r="I188" s="6">
        <v>400</v>
      </c>
      <c r="J188" s="46">
        <v>799</v>
      </c>
      <c r="K188" s="70"/>
      <c r="L188" s="35"/>
    </row>
    <row r="189" spans="1:12" ht="149.25" customHeight="1">
      <c r="A189" s="93" t="s">
        <v>418</v>
      </c>
      <c r="B189" s="14" t="s">
        <v>627</v>
      </c>
      <c r="C189" s="6">
        <v>2012</v>
      </c>
      <c r="D189" s="6" t="s">
        <v>48</v>
      </c>
      <c r="E189" s="23" t="s">
        <v>73</v>
      </c>
      <c r="F189" s="111">
        <f t="shared" si="30"/>
        <v>13987</v>
      </c>
      <c r="G189" s="46"/>
      <c r="H189" s="46"/>
      <c r="I189" s="6"/>
      <c r="J189" s="46">
        <v>13987</v>
      </c>
      <c r="K189" s="70"/>
      <c r="L189" s="59"/>
    </row>
    <row r="190" spans="1:12" ht="22.5" customHeight="1">
      <c r="A190" s="241" t="s">
        <v>273</v>
      </c>
      <c r="B190" s="242"/>
      <c r="C190" s="242"/>
      <c r="D190" s="188"/>
      <c r="E190" s="6"/>
      <c r="F190" s="111">
        <f t="shared" si="30"/>
        <v>0</v>
      </c>
      <c r="G190" s="46"/>
      <c r="H190" s="46"/>
      <c r="I190" s="6"/>
      <c r="J190" s="46"/>
      <c r="K190" s="46"/>
      <c r="L190" s="59"/>
    </row>
    <row r="191" spans="1:12" ht="57" customHeight="1">
      <c r="A191" s="41" t="s">
        <v>419</v>
      </c>
      <c r="B191" s="39" t="s">
        <v>803</v>
      </c>
      <c r="C191" s="25">
        <v>2009</v>
      </c>
      <c r="D191" s="25" t="s">
        <v>42</v>
      </c>
      <c r="E191" s="23" t="s">
        <v>79</v>
      </c>
      <c r="F191" s="111">
        <f t="shared" si="30"/>
        <v>224</v>
      </c>
      <c r="G191" s="46">
        <v>224</v>
      </c>
      <c r="H191" s="46"/>
      <c r="I191" s="6">
        <v>0</v>
      </c>
      <c r="J191" s="46"/>
      <c r="K191" s="70"/>
      <c r="L191" s="39" t="s">
        <v>801</v>
      </c>
    </row>
    <row r="192" spans="1:12" ht="27" customHeight="1">
      <c r="A192" s="44" t="s">
        <v>420</v>
      </c>
      <c r="B192" s="30"/>
      <c r="C192" s="31"/>
      <c r="D192" s="31"/>
      <c r="E192" s="23" t="s">
        <v>74</v>
      </c>
      <c r="F192" s="111">
        <f t="shared" si="30"/>
        <v>224</v>
      </c>
      <c r="G192" s="46">
        <v>224</v>
      </c>
      <c r="H192" s="46"/>
      <c r="I192" s="6">
        <v>0</v>
      </c>
      <c r="J192" s="46"/>
      <c r="K192" s="70"/>
      <c r="L192" s="59"/>
    </row>
    <row r="193" spans="1:12" ht="54.75" customHeight="1">
      <c r="A193" s="45" t="s">
        <v>421</v>
      </c>
      <c r="B193" s="59" t="s">
        <v>401</v>
      </c>
      <c r="C193" s="45">
        <v>2009</v>
      </c>
      <c r="D193" s="31" t="s">
        <v>42</v>
      </c>
      <c r="E193" s="23" t="s">
        <v>79</v>
      </c>
      <c r="F193" s="111">
        <f t="shared" si="30"/>
        <v>168</v>
      </c>
      <c r="G193" s="46">
        <v>168</v>
      </c>
      <c r="H193" s="46"/>
      <c r="I193" s="6"/>
      <c r="J193" s="46"/>
      <c r="K193" s="70"/>
      <c r="L193" s="59"/>
    </row>
    <row r="194" spans="1:12" ht="27" customHeight="1">
      <c r="A194" s="31" t="s">
        <v>696</v>
      </c>
      <c r="B194" s="30"/>
      <c r="C194" s="31"/>
      <c r="D194" s="31"/>
      <c r="E194" s="23" t="s">
        <v>74</v>
      </c>
      <c r="F194" s="111">
        <f t="shared" si="30"/>
        <v>168</v>
      </c>
      <c r="G194" s="46">
        <v>168</v>
      </c>
      <c r="H194" s="46"/>
      <c r="I194" s="6"/>
      <c r="J194" s="46"/>
      <c r="K194" s="70"/>
      <c r="L194" s="59"/>
    </row>
    <row r="195" spans="1:12" ht="54" customHeight="1">
      <c r="A195" s="25" t="s">
        <v>422</v>
      </c>
      <c r="B195" s="39" t="s">
        <v>402</v>
      </c>
      <c r="C195" s="69">
        <v>2010</v>
      </c>
      <c r="D195" s="25" t="s">
        <v>42</v>
      </c>
      <c r="E195" s="23" t="s">
        <v>79</v>
      </c>
      <c r="F195" s="111">
        <f t="shared" si="30"/>
        <v>1182.5</v>
      </c>
      <c r="G195" s="46"/>
      <c r="H195" s="46">
        <v>1182.5</v>
      </c>
      <c r="I195" s="6"/>
      <c r="J195" s="46"/>
      <c r="K195" s="70"/>
      <c r="L195" s="59"/>
    </row>
    <row r="196" spans="1:12" ht="30.75" customHeight="1">
      <c r="A196" s="144" t="s">
        <v>629</v>
      </c>
      <c r="B196" s="72" t="s">
        <v>628</v>
      </c>
      <c r="C196" s="25">
        <v>2012</v>
      </c>
      <c r="D196" s="42" t="s">
        <v>159</v>
      </c>
      <c r="E196" s="23" t="s">
        <v>79</v>
      </c>
      <c r="F196" s="111">
        <f t="shared" si="30"/>
        <v>139.3</v>
      </c>
      <c r="G196" s="46"/>
      <c r="H196" s="46"/>
      <c r="I196" s="6"/>
      <c r="J196" s="46">
        <v>139.3</v>
      </c>
      <c r="K196" s="70"/>
      <c r="L196" s="39"/>
    </row>
    <row r="197" spans="1:12" ht="111.75" customHeight="1">
      <c r="A197" s="36" t="s">
        <v>697</v>
      </c>
      <c r="B197" s="143"/>
      <c r="C197" s="45"/>
      <c r="D197" s="21" t="s">
        <v>49</v>
      </c>
      <c r="E197" s="23" t="s">
        <v>74</v>
      </c>
      <c r="F197" s="111">
        <f t="shared" si="30"/>
        <v>6825.1</v>
      </c>
      <c r="G197" s="46"/>
      <c r="H197" s="46"/>
      <c r="I197" s="46"/>
      <c r="J197" s="46">
        <v>6825.1</v>
      </c>
      <c r="K197" s="70"/>
      <c r="L197" s="59"/>
    </row>
    <row r="198" spans="1:12" s="84" customFormat="1" ht="33" customHeight="1">
      <c r="A198" s="128" t="s">
        <v>630</v>
      </c>
      <c r="B198" s="174" t="s">
        <v>631</v>
      </c>
      <c r="C198" s="77">
        <v>2012</v>
      </c>
      <c r="D198" s="128" t="s">
        <v>788</v>
      </c>
      <c r="E198" s="127" t="s">
        <v>79</v>
      </c>
      <c r="F198" s="175">
        <f t="shared" si="30"/>
        <v>102.3</v>
      </c>
      <c r="G198" s="176"/>
      <c r="H198" s="176"/>
      <c r="I198" s="176"/>
      <c r="J198" s="176">
        <v>102.3</v>
      </c>
      <c r="K198" s="177"/>
      <c r="L198" s="76"/>
    </row>
    <row r="199" spans="1:12" s="84" customFormat="1" ht="45" customHeight="1">
      <c r="A199" s="172" t="s">
        <v>698</v>
      </c>
      <c r="B199" s="178"/>
      <c r="C199" s="102"/>
      <c r="D199" s="129" t="s">
        <v>789</v>
      </c>
      <c r="E199" s="127" t="s">
        <v>74</v>
      </c>
      <c r="F199" s="175">
        <f t="shared" si="30"/>
        <v>5011.9</v>
      </c>
      <c r="G199" s="176"/>
      <c r="H199" s="176"/>
      <c r="I199" s="176"/>
      <c r="J199" s="176">
        <v>5011.9</v>
      </c>
      <c r="K199" s="177"/>
      <c r="L199" s="80"/>
    </row>
    <row r="200" spans="1:12" ht="31.5" customHeight="1">
      <c r="A200" s="42" t="s">
        <v>632</v>
      </c>
      <c r="B200" s="27" t="s">
        <v>679</v>
      </c>
      <c r="C200" s="41">
        <v>2012</v>
      </c>
      <c r="D200" s="25" t="s">
        <v>788</v>
      </c>
      <c r="E200" s="23" t="s">
        <v>79</v>
      </c>
      <c r="F200" s="111">
        <f t="shared" si="30"/>
        <v>164.5</v>
      </c>
      <c r="G200" s="46"/>
      <c r="H200" s="46"/>
      <c r="I200" s="46"/>
      <c r="J200" s="46">
        <v>164.5</v>
      </c>
      <c r="K200" s="70"/>
      <c r="L200" s="39"/>
    </row>
    <row r="201" spans="1:12" ht="46.5" customHeight="1">
      <c r="A201" s="21" t="s">
        <v>633</v>
      </c>
      <c r="B201" s="30"/>
      <c r="C201" s="43"/>
      <c r="D201" s="31" t="s">
        <v>789</v>
      </c>
      <c r="E201" s="23" t="s">
        <v>74</v>
      </c>
      <c r="F201" s="111">
        <f t="shared" si="30"/>
        <v>8061.3</v>
      </c>
      <c r="G201" s="46"/>
      <c r="H201" s="46"/>
      <c r="I201" s="46"/>
      <c r="J201" s="46">
        <v>8061.3</v>
      </c>
      <c r="K201" s="70"/>
      <c r="L201" s="30"/>
    </row>
    <row r="202" spans="1:12" ht="129.75" customHeight="1">
      <c r="A202" s="6" t="s">
        <v>699</v>
      </c>
      <c r="B202" s="30" t="s">
        <v>634</v>
      </c>
      <c r="C202" s="43">
        <v>2012</v>
      </c>
      <c r="D202" s="6" t="s">
        <v>790</v>
      </c>
      <c r="E202" s="23" t="s">
        <v>74</v>
      </c>
      <c r="F202" s="111">
        <f t="shared" si="30"/>
        <v>74200</v>
      </c>
      <c r="G202" s="46"/>
      <c r="H202" s="46"/>
      <c r="I202" s="46"/>
      <c r="J202" s="46">
        <v>74200</v>
      </c>
      <c r="K202" s="70"/>
      <c r="L202" s="14" t="s">
        <v>802</v>
      </c>
    </row>
    <row r="203" spans="1:12" ht="73.5" customHeight="1">
      <c r="A203" s="6" t="s">
        <v>700</v>
      </c>
      <c r="B203" s="30" t="s">
        <v>0</v>
      </c>
      <c r="C203" s="43">
        <v>2012</v>
      </c>
      <c r="D203" s="31" t="s">
        <v>639</v>
      </c>
      <c r="E203" s="23" t="s">
        <v>635</v>
      </c>
      <c r="F203" s="111">
        <f t="shared" si="30"/>
        <v>0</v>
      </c>
      <c r="G203" s="46"/>
      <c r="H203" s="46"/>
      <c r="I203" s="46"/>
      <c r="J203" s="46"/>
      <c r="K203" s="70"/>
      <c r="L203" s="59"/>
    </row>
    <row r="204" spans="1:12" ht="71.25" customHeight="1">
      <c r="A204" s="6" t="s">
        <v>701</v>
      </c>
      <c r="B204" s="30" t="s">
        <v>636</v>
      </c>
      <c r="C204" s="43"/>
      <c r="D204" s="31" t="s">
        <v>639</v>
      </c>
      <c r="E204" s="23" t="s">
        <v>640</v>
      </c>
      <c r="F204" s="111">
        <f t="shared" si="30"/>
        <v>0</v>
      </c>
      <c r="G204" s="46"/>
      <c r="H204" s="46"/>
      <c r="I204" s="46"/>
      <c r="J204" s="46"/>
      <c r="K204" s="70"/>
      <c r="L204" s="59"/>
    </row>
    <row r="205" spans="1:12" ht="74.25" customHeight="1">
      <c r="A205" s="6" t="s">
        <v>702</v>
      </c>
      <c r="B205" s="30" t="s">
        <v>637</v>
      </c>
      <c r="C205" s="43"/>
      <c r="D205" s="31" t="s">
        <v>639</v>
      </c>
      <c r="E205" s="23" t="s">
        <v>640</v>
      </c>
      <c r="F205" s="111">
        <f t="shared" si="30"/>
        <v>0</v>
      </c>
      <c r="G205" s="46"/>
      <c r="H205" s="46"/>
      <c r="I205" s="46"/>
      <c r="J205" s="46"/>
      <c r="K205" s="70"/>
      <c r="L205" s="59"/>
    </row>
    <row r="206" spans="1:12" ht="70.5" customHeight="1">
      <c r="A206" s="6" t="s">
        <v>703</v>
      </c>
      <c r="B206" s="30" t="s">
        <v>638</v>
      </c>
      <c r="C206" s="43"/>
      <c r="D206" s="31" t="s">
        <v>639</v>
      </c>
      <c r="E206" s="23" t="s">
        <v>640</v>
      </c>
      <c r="F206" s="111">
        <f t="shared" si="30"/>
        <v>0</v>
      </c>
      <c r="G206" s="46"/>
      <c r="H206" s="46"/>
      <c r="I206" s="46"/>
      <c r="J206" s="46"/>
      <c r="K206" s="70"/>
      <c r="L206" s="59"/>
    </row>
    <row r="207" spans="1:12" ht="21.75" customHeight="1">
      <c r="A207" s="31" t="s">
        <v>704</v>
      </c>
      <c r="B207" s="7" t="s">
        <v>86</v>
      </c>
      <c r="C207" s="31"/>
      <c r="D207" s="31"/>
      <c r="E207" s="6"/>
      <c r="F207" s="111">
        <f t="shared" si="30"/>
        <v>174169.3</v>
      </c>
      <c r="G207" s="18">
        <f>SUM(G174:G201)</f>
        <v>9421</v>
      </c>
      <c r="H207" s="18">
        <f>SUM(H174:H201)</f>
        <v>4667.5</v>
      </c>
      <c r="I207" s="18">
        <f>SUM(I174:I201)</f>
        <v>17434</v>
      </c>
      <c r="J207" s="18">
        <f>SUM(J174:J202)</f>
        <v>142646.8</v>
      </c>
      <c r="K207" s="18">
        <f>SUM(K174:K195)</f>
        <v>0</v>
      </c>
      <c r="L207" s="87"/>
    </row>
    <row r="208" spans="1:12" ht="25.5">
      <c r="A208" s="6" t="s">
        <v>705</v>
      </c>
      <c r="B208" s="14" t="s">
        <v>71</v>
      </c>
      <c r="C208" s="6"/>
      <c r="D208" s="6"/>
      <c r="E208" s="6"/>
      <c r="F208" s="6"/>
      <c r="G208" s="6"/>
      <c r="H208" s="6"/>
      <c r="I208" s="6"/>
      <c r="J208" s="6"/>
      <c r="K208" s="6"/>
      <c r="L208" s="87"/>
    </row>
    <row r="209" spans="1:12" ht="24.75" customHeight="1">
      <c r="A209" s="6" t="s">
        <v>706</v>
      </c>
      <c r="B209" s="35" t="s">
        <v>77</v>
      </c>
      <c r="C209" s="6"/>
      <c r="D209" s="6"/>
      <c r="E209" s="6"/>
      <c r="F209" s="19">
        <f>SUM(F176+F192+F194+F197+F199+F201+F181+F202)</f>
        <v>111355.4</v>
      </c>
      <c r="G209" s="19">
        <f>SUM(G176+G183+G192+G194+G197+G199+G201+G181+G202)</f>
        <v>392</v>
      </c>
      <c r="H209" s="19">
        <f>SUM(H176+H183+H192+H194+H197+H199+H201+H181+H202)</f>
        <v>0</v>
      </c>
      <c r="I209" s="19">
        <f>SUM(I176+I192+I194+I197+I199+I201+I181+I202)</f>
        <v>8274</v>
      </c>
      <c r="J209" s="19">
        <f>SUM(J176+J192+J194+J197+J199+J201+J181+J202)</f>
        <v>102689.4</v>
      </c>
      <c r="K209" s="19">
        <f>SUM(K176+K183+K192+K194)</f>
        <v>0</v>
      </c>
      <c r="L209" s="87"/>
    </row>
    <row r="210" spans="1:12" ht="27" customHeight="1">
      <c r="A210" s="6" t="s">
        <v>707</v>
      </c>
      <c r="B210" s="35" t="s">
        <v>81</v>
      </c>
      <c r="C210" s="6"/>
      <c r="D210" s="6"/>
      <c r="E210" s="6"/>
      <c r="F210" s="19">
        <f aca="true" t="shared" si="31" ref="F210:K210">SUM(F174,F175,F177,F179,F180+F182+F183+F191+F193+F195+F196+F198+F200+F188)</f>
        <v>17726.899999999998</v>
      </c>
      <c r="G210" s="19">
        <f t="shared" si="31"/>
        <v>2029</v>
      </c>
      <c r="H210" s="19">
        <f t="shared" si="31"/>
        <v>4667.5</v>
      </c>
      <c r="I210" s="19">
        <f t="shared" si="31"/>
        <v>5060</v>
      </c>
      <c r="J210" s="19">
        <f t="shared" si="31"/>
        <v>5970.400000000001</v>
      </c>
      <c r="K210" s="19">
        <f t="shared" si="31"/>
        <v>0</v>
      </c>
      <c r="L210" s="87"/>
    </row>
    <row r="211" spans="1:12" ht="12.75">
      <c r="A211" s="6" t="s">
        <v>708</v>
      </c>
      <c r="B211" s="35" t="s">
        <v>622</v>
      </c>
      <c r="C211" s="6"/>
      <c r="D211" s="6"/>
      <c r="E211" s="6"/>
      <c r="F211" s="19">
        <f aca="true" t="shared" si="32" ref="F211:K211">SUM(F184:F185)</f>
        <v>1000</v>
      </c>
      <c r="G211" s="19">
        <f t="shared" si="32"/>
        <v>0</v>
      </c>
      <c r="H211" s="19">
        <f t="shared" si="32"/>
        <v>0</v>
      </c>
      <c r="I211" s="19">
        <f t="shared" si="32"/>
        <v>1000</v>
      </c>
      <c r="J211" s="19">
        <f t="shared" si="32"/>
        <v>0</v>
      </c>
      <c r="K211" s="19">
        <f t="shared" si="32"/>
        <v>0</v>
      </c>
      <c r="L211" s="87"/>
    </row>
    <row r="212" spans="1:12" ht="12.75">
      <c r="A212" s="6" t="s">
        <v>709</v>
      </c>
      <c r="B212" s="35" t="s">
        <v>72</v>
      </c>
      <c r="C212" s="6"/>
      <c r="D212" s="6"/>
      <c r="E212" s="6"/>
      <c r="F212" s="19">
        <f>SUM(F186,F187+F189)</f>
        <v>44087</v>
      </c>
      <c r="G212" s="19">
        <f>SUM(G186,G187+G189)</f>
        <v>7000</v>
      </c>
      <c r="H212" s="19">
        <f>SUM(H186,H187+H189)</f>
        <v>0</v>
      </c>
      <c r="I212" s="19">
        <f>SUM(I186,I187+I189)</f>
        <v>3100</v>
      </c>
      <c r="J212" s="19">
        <f>SUM(J186,J187+J189)</f>
        <v>33987</v>
      </c>
      <c r="K212" s="19">
        <f>SUM(K186,K187)</f>
        <v>0</v>
      </c>
      <c r="L212" s="87"/>
    </row>
    <row r="213" spans="1:13" s="84" customFormat="1" ht="30.75" customHeight="1">
      <c r="A213" s="186" t="s">
        <v>253</v>
      </c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83"/>
    </row>
    <row r="214" spans="1:12" ht="1.5" customHeight="1">
      <c r="A214" s="28"/>
      <c r="B214" s="39"/>
      <c r="C214" s="25"/>
      <c r="D214" s="25"/>
      <c r="E214" s="6"/>
      <c r="F214" s="6"/>
      <c r="G214" s="6"/>
      <c r="H214" s="6"/>
      <c r="I214" s="6"/>
      <c r="J214" s="6"/>
      <c r="K214" s="6"/>
      <c r="L214" s="14"/>
    </row>
    <row r="215" spans="1:12" s="84" customFormat="1" ht="26.25" customHeight="1">
      <c r="A215" s="104" t="s">
        <v>434</v>
      </c>
      <c r="B215" s="76" t="s">
        <v>136</v>
      </c>
      <c r="C215" s="128" t="s">
        <v>153</v>
      </c>
      <c r="D215" s="128" t="s">
        <v>425</v>
      </c>
      <c r="E215" s="127" t="s">
        <v>79</v>
      </c>
      <c r="F215" s="79">
        <f aca="true" t="shared" si="33" ref="F215:F235">SUM(G215:K215)</f>
        <v>4500.59</v>
      </c>
      <c r="G215" s="79">
        <v>233.59</v>
      </c>
      <c r="H215" s="79">
        <v>0</v>
      </c>
      <c r="I215" s="79">
        <v>4267</v>
      </c>
      <c r="J215" s="79"/>
      <c r="K215" s="79"/>
      <c r="L215" s="14" t="s">
        <v>1</v>
      </c>
    </row>
    <row r="216" spans="1:12" s="84" customFormat="1" ht="32.25" customHeight="1">
      <c r="A216" s="104" t="s">
        <v>435</v>
      </c>
      <c r="B216" s="80"/>
      <c r="C216" s="129"/>
      <c r="D216" s="129" t="s">
        <v>426</v>
      </c>
      <c r="E216" s="128" t="s">
        <v>74</v>
      </c>
      <c r="F216" s="79">
        <f t="shared" si="33"/>
        <v>38404</v>
      </c>
      <c r="G216" s="79">
        <v>0</v>
      </c>
      <c r="H216" s="79">
        <v>0</v>
      </c>
      <c r="I216" s="79">
        <v>38404</v>
      </c>
      <c r="J216" s="79"/>
      <c r="K216" s="79"/>
      <c r="L216" s="76" t="s">
        <v>759</v>
      </c>
    </row>
    <row r="217" spans="1:12" s="84" customFormat="1" ht="27.75" customHeight="1">
      <c r="A217" s="171" t="s">
        <v>436</v>
      </c>
      <c r="B217" s="76" t="s">
        <v>780</v>
      </c>
      <c r="C217" s="172">
        <v>2012</v>
      </c>
      <c r="D217" s="173" t="s">
        <v>782</v>
      </c>
      <c r="E217" s="79" t="s">
        <v>74</v>
      </c>
      <c r="F217" s="127">
        <f t="shared" si="33"/>
        <v>897.5</v>
      </c>
      <c r="G217" s="79">
        <v>0</v>
      </c>
      <c r="H217" s="79"/>
      <c r="I217" s="79"/>
      <c r="J217" s="79">
        <v>897.5</v>
      </c>
      <c r="K217" s="75">
        <v>0</v>
      </c>
      <c r="L217" s="76"/>
    </row>
    <row r="218" spans="1:12" s="84" customFormat="1" ht="29.25" customHeight="1">
      <c r="A218" s="171"/>
      <c r="B218" s="101" t="s">
        <v>781</v>
      </c>
      <c r="C218" s="172"/>
      <c r="D218" s="173" t="s">
        <v>761</v>
      </c>
      <c r="E218" s="79" t="s">
        <v>79</v>
      </c>
      <c r="F218" s="127">
        <f t="shared" si="33"/>
        <v>897.5</v>
      </c>
      <c r="G218" s="79"/>
      <c r="H218" s="79"/>
      <c r="I218" s="79"/>
      <c r="J218" s="79">
        <v>897.5</v>
      </c>
      <c r="K218" s="75"/>
      <c r="L218" s="80"/>
    </row>
    <row r="219" spans="1:12" s="84" customFormat="1" ht="39.75" customHeight="1">
      <c r="A219" s="77" t="s">
        <v>437</v>
      </c>
      <c r="B219" s="170" t="s">
        <v>779</v>
      </c>
      <c r="C219" s="77">
        <v>2012</v>
      </c>
      <c r="D219" s="77" t="s">
        <v>431</v>
      </c>
      <c r="E219" s="75" t="s">
        <v>79</v>
      </c>
      <c r="F219" s="79">
        <f t="shared" si="33"/>
        <v>426</v>
      </c>
      <c r="G219" s="79">
        <v>0</v>
      </c>
      <c r="H219" s="79">
        <v>0</v>
      </c>
      <c r="I219" s="79">
        <v>0</v>
      </c>
      <c r="J219" s="79">
        <v>426</v>
      </c>
      <c r="K219" s="75">
        <v>0</v>
      </c>
      <c r="L219" s="39" t="s">
        <v>713</v>
      </c>
    </row>
    <row r="220" spans="1:13" s="38" customFormat="1" ht="28.5" customHeight="1" hidden="1">
      <c r="A220" s="77" t="s">
        <v>438</v>
      </c>
      <c r="B220" s="76" t="s">
        <v>650</v>
      </c>
      <c r="C220" s="77">
        <v>2013</v>
      </c>
      <c r="D220" s="77" t="s">
        <v>128</v>
      </c>
      <c r="E220" s="104" t="s">
        <v>74</v>
      </c>
      <c r="F220" s="79">
        <f t="shared" si="33"/>
        <v>0</v>
      </c>
      <c r="G220" s="79"/>
      <c r="H220" s="79"/>
      <c r="I220" s="79"/>
      <c r="J220" s="79"/>
      <c r="K220" s="75">
        <v>0</v>
      </c>
      <c r="L220" s="80"/>
      <c r="M220" s="84"/>
    </row>
    <row r="221" spans="1:12" ht="30" customHeight="1" hidden="1">
      <c r="A221" s="25" t="s">
        <v>75</v>
      </c>
      <c r="B221" s="39" t="s">
        <v>271</v>
      </c>
      <c r="C221" s="25">
        <v>2012</v>
      </c>
      <c r="D221" s="25" t="s">
        <v>128</v>
      </c>
      <c r="E221" s="74" t="s">
        <v>79</v>
      </c>
      <c r="F221" s="79">
        <f t="shared" si="33"/>
        <v>0</v>
      </c>
      <c r="G221" s="6"/>
      <c r="H221" s="6"/>
      <c r="I221" s="6"/>
      <c r="J221" s="6"/>
      <c r="K221" s="74"/>
      <c r="L221" s="59"/>
    </row>
    <row r="222" spans="1:12" ht="27" customHeight="1" hidden="1">
      <c r="A222" s="31"/>
      <c r="B222" s="30"/>
      <c r="C222" s="31"/>
      <c r="D222" s="31"/>
      <c r="E222" s="12" t="s">
        <v>74</v>
      </c>
      <c r="F222" s="79">
        <f t="shared" si="33"/>
        <v>0</v>
      </c>
      <c r="G222" s="6"/>
      <c r="H222" s="6"/>
      <c r="I222" s="6"/>
      <c r="J222" s="6"/>
      <c r="K222" s="12"/>
      <c r="L222" s="59"/>
    </row>
    <row r="223" spans="1:12" ht="27" customHeight="1">
      <c r="A223" s="45" t="s">
        <v>710</v>
      </c>
      <c r="B223" s="27" t="s">
        <v>712</v>
      </c>
      <c r="C223" s="69"/>
      <c r="D223" s="45" t="s">
        <v>761</v>
      </c>
      <c r="E223" s="23" t="s">
        <v>74</v>
      </c>
      <c r="F223" s="79">
        <f t="shared" si="33"/>
        <v>994</v>
      </c>
      <c r="G223" s="6"/>
      <c r="H223" s="6"/>
      <c r="I223" s="6"/>
      <c r="J223" s="6">
        <v>994</v>
      </c>
      <c r="K223" s="12"/>
      <c r="L223" s="30" t="s">
        <v>714</v>
      </c>
    </row>
    <row r="224" spans="1:12" ht="26.25" customHeight="1">
      <c r="A224" s="25" t="s">
        <v>438</v>
      </c>
      <c r="B224" s="72" t="s">
        <v>423</v>
      </c>
      <c r="C224" s="41" t="s">
        <v>111</v>
      </c>
      <c r="D224" s="25" t="s">
        <v>425</v>
      </c>
      <c r="E224" s="23" t="s">
        <v>79</v>
      </c>
      <c r="F224" s="79">
        <f t="shared" si="33"/>
        <v>1967.52</v>
      </c>
      <c r="G224" s="6">
        <v>1589.52</v>
      </c>
      <c r="H224" s="6">
        <v>0</v>
      </c>
      <c r="I224" s="6">
        <v>378</v>
      </c>
      <c r="J224" s="6">
        <v>0</v>
      </c>
      <c r="K224" s="6">
        <v>0</v>
      </c>
      <c r="L224" s="30"/>
    </row>
    <row r="225" spans="1:12" ht="36" customHeight="1">
      <c r="A225" s="31" t="s">
        <v>711</v>
      </c>
      <c r="B225" s="27" t="s">
        <v>424</v>
      </c>
      <c r="C225" s="69"/>
      <c r="D225" s="45" t="s">
        <v>427</v>
      </c>
      <c r="E225" s="23" t="s">
        <v>74</v>
      </c>
      <c r="F225" s="79">
        <f t="shared" si="33"/>
        <v>21070</v>
      </c>
      <c r="G225" s="6">
        <v>7000</v>
      </c>
      <c r="H225" s="6">
        <v>0</v>
      </c>
      <c r="I225" s="6">
        <v>0</v>
      </c>
      <c r="J225" s="6">
        <v>0</v>
      </c>
      <c r="K225" s="6">
        <v>14070</v>
      </c>
      <c r="L225" s="14"/>
    </row>
    <row r="226" spans="1:12" ht="33" customHeight="1">
      <c r="A226" s="69" t="s">
        <v>439</v>
      </c>
      <c r="B226" s="68" t="s">
        <v>138</v>
      </c>
      <c r="C226" s="41" t="s">
        <v>111</v>
      </c>
      <c r="D226" s="25" t="s">
        <v>425</v>
      </c>
      <c r="E226" s="23" t="s">
        <v>79</v>
      </c>
      <c r="F226" s="79">
        <f t="shared" si="33"/>
        <v>33596</v>
      </c>
      <c r="G226" s="6">
        <v>2765</v>
      </c>
      <c r="H226" s="6">
        <v>0</v>
      </c>
      <c r="I226" s="6">
        <v>2044</v>
      </c>
      <c r="J226" s="6">
        <v>6199</v>
      </c>
      <c r="K226" s="6">
        <v>22588</v>
      </c>
      <c r="L226" s="14"/>
    </row>
    <row r="227" spans="1:12" ht="30" customHeight="1">
      <c r="A227" s="69" t="s">
        <v>440</v>
      </c>
      <c r="B227" s="130" t="s">
        <v>58</v>
      </c>
      <c r="C227" s="69"/>
      <c r="D227" s="45" t="s">
        <v>761</v>
      </c>
      <c r="E227" s="23" t="s">
        <v>74</v>
      </c>
      <c r="F227" s="79">
        <f t="shared" si="33"/>
        <v>37486</v>
      </c>
      <c r="G227" s="6">
        <v>0</v>
      </c>
      <c r="H227" s="6">
        <v>0</v>
      </c>
      <c r="I227" s="6">
        <v>2044</v>
      </c>
      <c r="J227" s="6">
        <v>6199</v>
      </c>
      <c r="K227" s="6">
        <v>29243</v>
      </c>
      <c r="L227" s="14"/>
    </row>
    <row r="228" spans="1:12" ht="30" customHeight="1">
      <c r="A228" s="179" t="s">
        <v>793</v>
      </c>
      <c r="B228" s="61"/>
      <c r="C228" s="36"/>
      <c r="D228" s="36"/>
      <c r="E228" s="23" t="s">
        <v>117</v>
      </c>
      <c r="F228" s="79">
        <f t="shared" si="33"/>
        <v>4752</v>
      </c>
      <c r="G228" s="6"/>
      <c r="H228" s="6"/>
      <c r="I228" s="6"/>
      <c r="J228" s="6">
        <v>4752</v>
      </c>
      <c r="K228" s="6"/>
      <c r="L228" s="14"/>
    </row>
    <row r="229" spans="1:12" ht="39" customHeight="1">
      <c r="A229" s="31" t="s">
        <v>441</v>
      </c>
      <c r="B229" s="30" t="s">
        <v>139</v>
      </c>
      <c r="C229" s="31" t="s">
        <v>111</v>
      </c>
      <c r="D229" s="45" t="s">
        <v>428</v>
      </c>
      <c r="E229" s="6" t="s">
        <v>79</v>
      </c>
      <c r="F229" s="79">
        <f t="shared" si="33"/>
        <v>117</v>
      </c>
      <c r="G229" s="6">
        <v>50</v>
      </c>
      <c r="H229" s="6">
        <v>0</v>
      </c>
      <c r="I229" s="6">
        <v>0</v>
      </c>
      <c r="J229" s="6">
        <v>0</v>
      </c>
      <c r="K229" s="6">
        <v>67</v>
      </c>
      <c r="L229" s="14" t="s">
        <v>225</v>
      </c>
    </row>
    <row r="230" spans="1:12" ht="44.25" customHeight="1">
      <c r="A230" s="6" t="s">
        <v>443</v>
      </c>
      <c r="B230" s="39" t="s">
        <v>429</v>
      </c>
      <c r="C230" s="6" t="s">
        <v>111</v>
      </c>
      <c r="D230" s="25" t="s">
        <v>430</v>
      </c>
      <c r="E230" s="6" t="s">
        <v>73</v>
      </c>
      <c r="F230" s="79">
        <f t="shared" si="33"/>
        <v>230</v>
      </c>
      <c r="G230" s="6">
        <v>100</v>
      </c>
      <c r="H230" s="6">
        <v>30</v>
      </c>
      <c r="I230" s="6">
        <v>100</v>
      </c>
      <c r="J230" s="6">
        <v>0</v>
      </c>
      <c r="K230" s="6">
        <v>0</v>
      </c>
      <c r="L230" s="14" t="s">
        <v>225</v>
      </c>
    </row>
    <row r="231" spans="1:12" ht="56.25" customHeight="1">
      <c r="A231" s="44" t="s">
        <v>444</v>
      </c>
      <c r="B231" s="14" t="s">
        <v>2</v>
      </c>
      <c r="C231" s="22">
        <v>2012</v>
      </c>
      <c r="D231" s="25" t="s">
        <v>648</v>
      </c>
      <c r="E231" s="23" t="s">
        <v>79</v>
      </c>
      <c r="F231" s="79">
        <f t="shared" si="33"/>
        <v>175</v>
      </c>
      <c r="G231" s="6">
        <v>0</v>
      </c>
      <c r="H231" s="6">
        <v>0</v>
      </c>
      <c r="I231" s="6">
        <v>0</v>
      </c>
      <c r="J231" s="6">
        <v>175</v>
      </c>
      <c r="K231" s="6">
        <v>0</v>
      </c>
      <c r="L231" s="14"/>
    </row>
    <row r="232" spans="1:12" ht="37.5" customHeight="1">
      <c r="A232" s="44" t="s">
        <v>715</v>
      </c>
      <c r="B232" s="30" t="s">
        <v>649</v>
      </c>
      <c r="C232" s="22">
        <v>2012</v>
      </c>
      <c r="D232" s="25" t="s">
        <v>648</v>
      </c>
      <c r="E232" s="23" t="s">
        <v>74</v>
      </c>
      <c r="F232" s="79">
        <f t="shared" si="33"/>
        <v>107.2</v>
      </c>
      <c r="G232" s="6"/>
      <c r="H232" s="6"/>
      <c r="I232" s="6"/>
      <c r="J232" s="6">
        <v>107.2</v>
      </c>
      <c r="K232" s="6">
        <v>0</v>
      </c>
      <c r="L232" s="14"/>
    </row>
    <row r="233" spans="1:12" ht="45" customHeight="1">
      <c r="A233" s="6" t="s">
        <v>445</v>
      </c>
      <c r="B233" s="59" t="s">
        <v>141</v>
      </c>
      <c r="C233" s="25" t="s">
        <v>641</v>
      </c>
      <c r="D233" s="25" t="s">
        <v>428</v>
      </c>
      <c r="E233" s="6" t="s">
        <v>79</v>
      </c>
      <c r="F233" s="79">
        <f t="shared" si="33"/>
        <v>227</v>
      </c>
      <c r="G233" s="6">
        <v>90</v>
      </c>
      <c r="H233" s="6">
        <v>0</v>
      </c>
      <c r="I233" s="6">
        <v>0</v>
      </c>
      <c r="J233" s="6">
        <v>0</v>
      </c>
      <c r="K233" s="6">
        <v>137</v>
      </c>
      <c r="L233" s="14"/>
    </row>
    <row r="234" spans="1:12" ht="27.75" customHeight="1">
      <c r="A234" s="44" t="s">
        <v>442</v>
      </c>
      <c r="B234" s="68" t="s">
        <v>652</v>
      </c>
      <c r="C234" s="41">
        <v>2012</v>
      </c>
      <c r="D234" s="25" t="s">
        <v>431</v>
      </c>
      <c r="E234" s="23" t="s">
        <v>79</v>
      </c>
      <c r="F234" s="79">
        <f t="shared" si="33"/>
        <v>914.7</v>
      </c>
      <c r="G234" s="6"/>
      <c r="H234" s="6"/>
      <c r="I234" s="6"/>
      <c r="J234" s="6">
        <v>914.7</v>
      </c>
      <c r="K234" s="6"/>
      <c r="L234" s="14"/>
    </row>
    <row r="235" spans="1:12" ht="33" customHeight="1">
      <c r="A235" s="44" t="s">
        <v>716</v>
      </c>
      <c r="B235" s="73"/>
      <c r="C235" s="43"/>
      <c r="D235" s="31" t="s">
        <v>432</v>
      </c>
      <c r="E235" s="23" t="s">
        <v>74</v>
      </c>
      <c r="F235" s="79">
        <f t="shared" si="33"/>
        <v>3049</v>
      </c>
      <c r="G235" s="6"/>
      <c r="H235" s="6"/>
      <c r="I235" s="6"/>
      <c r="J235" s="6">
        <v>3049</v>
      </c>
      <c r="K235" s="6"/>
      <c r="L235" s="14"/>
    </row>
    <row r="236" spans="1:12" ht="15.75">
      <c r="A236" s="6" t="s">
        <v>446</v>
      </c>
      <c r="B236" s="113" t="s">
        <v>87</v>
      </c>
      <c r="C236" s="31"/>
      <c r="D236" s="31"/>
      <c r="E236" s="6"/>
      <c r="F236" s="18">
        <f>SUM(F215:F235)</f>
        <v>149811.01</v>
      </c>
      <c r="G236" s="18">
        <f>SUM(G215:G234)</f>
        <v>11828.11</v>
      </c>
      <c r="H236" s="18">
        <f>SUM(H215:H234)</f>
        <v>30</v>
      </c>
      <c r="I236" s="18">
        <f>SUM(I215:I234)</f>
        <v>47237</v>
      </c>
      <c r="J236" s="18">
        <f>SUM(J215:J235)</f>
        <v>24610.9</v>
      </c>
      <c r="K236" s="18">
        <f>SUM(K215:K234)</f>
        <v>66105</v>
      </c>
      <c r="L236" s="87"/>
    </row>
    <row r="237" spans="1:12" ht="13.5" customHeight="1">
      <c r="A237" s="6" t="s">
        <v>447</v>
      </c>
      <c r="B237" s="14" t="s">
        <v>794</v>
      </c>
      <c r="C237" s="6"/>
      <c r="D237" s="6"/>
      <c r="E237" s="6"/>
      <c r="F237" s="6">
        <f aca="true" t="shared" si="34" ref="F237:K237">SUM(F228)</f>
        <v>4752</v>
      </c>
      <c r="G237" s="6">
        <f t="shared" si="34"/>
        <v>0</v>
      </c>
      <c r="H237" s="6">
        <f t="shared" si="34"/>
        <v>0</v>
      </c>
      <c r="I237" s="6">
        <f t="shared" si="34"/>
        <v>0</v>
      </c>
      <c r="J237" s="6">
        <f t="shared" si="34"/>
        <v>4752</v>
      </c>
      <c r="K237" s="6">
        <f t="shared" si="34"/>
        <v>0</v>
      </c>
      <c r="L237" s="87"/>
    </row>
    <row r="238" spans="1:12" ht="12.75">
      <c r="A238" s="6" t="s">
        <v>448</v>
      </c>
      <c r="B238" s="14" t="s">
        <v>77</v>
      </c>
      <c r="C238" s="6"/>
      <c r="D238" s="6"/>
      <c r="E238" s="6"/>
      <c r="F238" s="19">
        <f aca="true" t="shared" si="35" ref="F238:K238">SUM(F216+F223+F225+F227+F232+F220+F235+F217)</f>
        <v>102007.7</v>
      </c>
      <c r="G238" s="19">
        <f t="shared" si="35"/>
        <v>7000</v>
      </c>
      <c r="H238" s="19">
        <f t="shared" si="35"/>
        <v>0</v>
      </c>
      <c r="I238" s="19">
        <f t="shared" si="35"/>
        <v>40448</v>
      </c>
      <c r="J238" s="19">
        <f t="shared" si="35"/>
        <v>11246.7</v>
      </c>
      <c r="K238" s="19">
        <f t="shared" si="35"/>
        <v>43313</v>
      </c>
      <c r="L238" s="87"/>
    </row>
    <row r="239" spans="1:12" ht="12.75">
      <c r="A239" s="6" t="s">
        <v>449</v>
      </c>
      <c r="B239" s="14" t="s">
        <v>81</v>
      </c>
      <c r="C239" s="6"/>
      <c r="D239" s="6"/>
      <c r="E239" s="6"/>
      <c r="F239" s="19">
        <f aca="true" t="shared" si="36" ref="F239:K239">SUM(F215+F219+F224+F226+F229+F231+F233+F234+F218)</f>
        <v>42821.31</v>
      </c>
      <c r="G239" s="19">
        <f t="shared" si="36"/>
        <v>4728.11</v>
      </c>
      <c r="H239" s="19">
        <f t="shared" si="36"/>
        <v>0</v>
      </c>
      <c r="I239" s="19">
        <f t="shared" si="36"/>
        <v>6689</v>
      </c>
      <c r="J239" s="19">
        <f t="shared" si="36"/>
        <v>8612.2</v>
      </c>
      <c r="K239" s="19">
        <f t="shared" si="36"/>
        <v>22792</v>
      </c>
      <c r="L239" s="87"/>
    </row>
    <row r="240" spans="1:12" ht="12.75">
      <c r="A240" s="6" t="s">
        <v>450</v>
      </c>
      <c r="B240" s="14" t="s">
        <v>433</v>
      </c>
      <c r="C240" s="6"/>
      <c r="D240" s="6"/>
      <c r="E240" s="6"/>
      <c r="F240" s="19">
        <f aca="true" t="shared" si="37" ref="F240:K240">SUM(F230)</f>
        <v>230</v>
      </c>
      <c r="G240" s="19">
        <f t="shared" si="37"/>
        <v>100</v>
      </c>
      <c r="H240" s="19">
        <f t="shared" si="37"/>
        <v>30</v>
      </c>
      <c r="I240" s="19">
        <f t="shared" si="37"/>
        <v>100</v>
      </c>
      <c r="J240" s="19">
        <f t="shared" si="37"/>
        <v>0</v>
      </c>
      <c r="K240" s="19">
        <f t="shared" si="37"/>
        <v>0</v>
      </c>
      <c r="L240" s="87"/>
    </row>
    <row r="241" spans="1:13" s="84" customFormat="1" ht="27" customHeight="1">
      <c r="A241" s="186" t="s">
        <v>254</v>
      </c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83"/>
    </row>
    <row r="242" spans="1:12" ht="37.5" customHeight="1">
      <c r="A242" s="202" t="s">
        <v>140</v>
      </c>
      <c r="B242" s="39" t="s">
        <v>167</v>
      </c>
      <c r="C242" s="206" t="s">
        <v>111</v>
      </c>
      <c r="D242" s="85" t="s">
        <v>451</v>
      </c>
      <c r="E242" s="25" t="s">
        <v>117</v>
      </c>
      <c r="F242" s="19">
        <f>SUM(G242:K242)</f>
        <v>3438</v>
      </c>
      <c r="G242" s="19">
        <v>638</v>
      </c>
      <c r="H242" s="19">
        <v>600</v>
      </c>
      <c r="I242" s="19">
        <v>600</v>
      </c>
      <c r="J242" s="19">
        <v>1000</v>
      </c>
      <c r="K242" s="19">
        <v>600</v>
      </c>
      <c r="L242" s="39" t="s">
        <v>168</v>
      </c>
    </row>
    <row r="243" spans="1:12" ht="27.75" customHeight="1">
      <c r="A243" s="202"/>
      <c r="B243" s="209" t="s">
        <v>50</v>
      </c>
      <c r="C243" s="207"/>
      <c r="D243" s="12"/>
      <c r="E243" s="45" t="s">
        <v>74</v>
      </c>
      <c r="F243" s="19">
        <f aca="true" t="shared" si="38" ref="F243:F259">SUM(G243:K243)</f>
        <v>2033.1</v>
      </c>
      <c r="G243" s="19">
        <v>433.1</v>
      </c>
      <c r="H243" s="19">
        <v>300</v>
      </c>
      <c r="I243" s="19">
        <v>300</v>
      </c>
      <c r="J243" s="19">
        <v>700</v>
      </c>
      <c r="K243" s="19">
        <v>300</v>
      </c>
      <c r="L243" s="59"/>
    </row>
    <row r="244" spans="1:12" ht="42.75" customHeight="1">
      <c r="A244" s="202"/>
      <c r="B244" s="210"/>
      <c r="C244" s="208"/>
      <c r="D244" s="12"/>
      <c r="E244" s="31" t="s">
        <v>79</v>
      </c>
      <c r="F244" s="40">
        <f t="shared" si="38"/>
        <v>100</v>
      </c>
      <c r="G244" s="19">
        <v>0</v>
      </c>
      <c r="H244" s="82">
        <v>0</v>
      </c>
      <c r="I244" s="82">
        <v>0</v>
      </c>
      <c r="J244" s="82"/>
      <c r="K244" s="82">
        <v>100</v>
      </c>
      <c r="L244" s="30"/>
    </row>
    <row r="245" spans="1:12" ht="12.75">
      <c r="A245" s="245" t="s">
        <v>596</v>
      </c>
      <c r="B245" s="81" t="s">
        <v>89</v>
      </c>
      <c r="C245" s="194" t="s">
        <v>111</v>
      </c>
      <c r="D245" s="191" t="s">
        <v>451</v>
      </c>
      <c r="E245" s="206" t="s">
        <v>90</v>
      </c>
      <c r="F245" s="96">
        <f t="shared" si="38"/>
        <v>78392</v>
      </c>
      <c r="G245" s="19">
        <v>15039</v>
      </c>
      <c r="H245" s="86">
        <v>24954</v>
      </c>
      <c r="I245" s="40">
        <v>5244</v>
      </c>
      <c r="J245" s="86"/>
      <c r="K245" s="40">
        <v>33155</v>
      </c>
      <c r="L245" s="188" t="s">
        <v>51</v>
      </c>
    </row>
    <row r="246" spans="1:12" ht="12.75">
      <c r="A246" s="192"/>
      <c r="B246" s="39" t="s">
        <v>169</v>
      </c>
      <c r="C246" s="211"/>
      <c r="D246" s="192"/>
      <c r="E246" s="207"/>
      <c r="F246" s="96">
        <f t="shared" si="38"/>
        <v>31698.2</v>
      </c>
      <c r="G246" s="19">
        <v>12234.2</v>
      </c>
      <c r="H246" s="13">
        <v>19464</v>
      </c>
      <c r="I246" s="97">
        <v>0</v>
      </c>
      <c r="J246" s="13"/>
      <c r="K246" s="97">
        <v>0</v>
      </c>
      <c r="L246" s="189"/>
    </row>
    <row r="247" spans="1:12" ht="12.75">
      <c r="A247" s="192"/>
      <c r="B247" s="59" t="s">
        <v>170</v>
      </c>
      <c r="C247" s="211"/>
      <c r="D247" s="192"/>
      <c r="E247" s="207"/>
      <c r="F247" s="96">
        <f t="shared" si="38"/>
        <v>7810.8</v>
      </c>
      <c r="G247" s="19">
        <v>2760.8</v>
      </c>
      <c r="H247" s="13">
        <v>5050</v>
      </c>
      <c r="I247" s="97">
        <v>0</v>
      </c>
      <c r="J247" s="13"/>
      <c r="K247" s="97">
        <v>0</v>
      </c>
      <c r="L247" s="189"/>
    </row>
    <row r="248" spans="1:12" ht="16.5" customHeight="1">
      <c r="A248" s="193"/>
      <c r="B248" s="30" t="s">
        <v>171</v>
      </c>
      <c r="C248" s="195"/>
      <c r="D248" s="193"/>
      <c r="E248" s="208"/>
      <c r="F248" s="96">
        <f t="shared" si="38"/>
        <v>484</v>
      </c>
      <c r="G248" s="19">
        <v>44</v>
      </c>
      <c r="H248" s="74">
        <v>440</v>
      </c>
      <c r="I248" s="31">
        <v>0</v>
      </c>
      <c r="J248" s="74"/>
      <c r="K248" s="31">
        <v>0</v>
      </c>
      <c r="L248" s="190"/>
    </row>
    <row r="249" spans="1:12" ht="65.25" customHeight="1">
      <c r="A249" s="137" t="s">
        <v>597</v>
      </c>
      <c r="B249" s="59" t="s">
        <v>646</v>
      </c>
      <c r="C249" s="12" t="s">
        <v>111</v>
      </c>
      <c r="D249" s="69" t="s">
        <v>451</v>
      </c>
      <c r="E249" s="45" t="s">
        <v>117</v>
      </c>
      <c r="F249" s="13">
        <f t="shared" si="38"/>
        <v>2915.2</v>
      </c>
      <c r="G249" s="40">
        <v>575.2</v>
      </c>
      <c r="H249" s="13">
        <v>0</v>
      </c>
      <c r="I249" s="97">
        <v>790</v>
      </c>
      <c r="J249" s="13">
        <v>760</v>
      </c>
      <c r="K249" s="97">
        <v>790</v>
      </c>
      <c r="L249" s="39" t="s">
        <v>3</v>
      </c>
    </row>
    <row r="250" spans="1:12" ht="31.5" customHeight="1">
      <c r="A250" s="41" t="s">
        <v>598</v>
      </c>
      <c r="B250" s="68" t="s">
        <v>647</v>
      </c>
      <c r="C250" s="41" t="s">
        <v>111</v>
      </c>
      <c r="D250" s="41" t="s">
        <v>451</v>
      </c>
      <c r="E250" s="6" t="s">
        <v>79</v>
      </c>
      <c r="F250" s="19">
        <f t="shared" si="38"/>
        <v>1364.21</v>
      </c>
      <c r="G250" s="19">
        <v>84.21</v>
      </c>
      <c r="H250" s="19">
        <v>80</v>
      </c>
      <c r="I250" s="19">
        <v>100</v>
      </c>
      <c r="J250" s="19"/>
      <c r="K250" s="19">
        <v>1100</v>
      </c>
      <c r="L250" s="39" t="s">
        <v>4</v>
      </c>
    </row>
    <row r="251" spans="1:12" ht="27" customHeight="1">
      <c r="A251" s="41" t="s">
        <v>717</v>
      </c>
      <c r="B251" s="73" t="s">
        <v>5</v>
      </c>
      <c r="C251" s="43"/>
      <c r="D251" s="43"/>
      <c r="E251" s="6" t="s">
        <v>117</v>
      </c>
      <c r="F251" s="19">
        <f t="shared" si="38"/>
        <v>3200</v>
      </c>
      <c r="G251" s="19"/>
      <c r="H251" s="19"/>
      <c r="I251" s="19"/>
      <c r="J251" s="19">
        <v>3200</v>
      </c>
      <c r="K251" s="19"/>
      <c r="L251" s="30" t="s">
        <v>6</v>
      </c>
    </row>
    <row r="252" spans="1:12" ht="29.25" customHeight="1">
      <c r="A252" s="25" t="s">
        <v>599</v>
      </c>
      <c r="B252" s="27" t="s">
        <v>239</v>
      </c>
      <c r="C252" s="45" t="s">
        <v>111</v>
      </c>
      <c r="D252" s="43" t="s">
        <v>451</v>
      </c>
      <c r="E252" s="31" t="s">
        <v>79</v>
      </c>
      <c r="F252" s="32">
        <f t="shared" si="38"/>
        <v>2700</v>
      </c>
      <c r="G252" s="32">
        <v>0</v>
      </c>
      <c r="H252" s="32">
        <v>0</v>
      </c>
      <c r="I252" s="32">
        <v>0</v>
      </c>
      <c r="J252" s="13"/>
      <c r="K252" s="97">
        <v>2700</v>
      </c>
      <c r="L252" s="1" t="s">
        <v>172</v>
      </c>
    </row>
    <row r="253" spans="1:12" ht="29.25" customHeight="1">
      <c r="A253" s="45" t="s">
        <v>600</v>
      </c>
      <c r="B253" s="27"/>
      <c r="C253" s="31"/>
      <c r="D253" s="45"/>
      <c r="E253" s="31" t="s">
        <v>74</v>
      </c>
      <c r="F253" s="19">
        <f t="shared" si="38"/>
        <v>2700</v>
      </c>
      <c r="G253" s="19">
        <v>0</v>
      </c>
      <c r="H253" s="19">
        <v>0</v>
      </c>
      <c r="I253" s="19">
        <v>0</v>
      </c>
      <c r="J253" s="19"/>
      <c r="K253" s="19">
        <v>2700</v>
      </c>
      <c r="L253" s="27"/>
    </row>
    <row r="254" spans="1:12" ht="40.5" customHeight="1">
      <c r="A254" s="41" t="s">
        <v>601</v>
      </c>
      <c r="B254" s="39" t="s">
        <v>767</v>
      </c>
      <c r="C254" s="12" t="s">
        <v>111</v>
      </c>
      <c r="D254" s="25" t="s">
        <v>451</v>
      </c>
      <c r="E254" s="23" t="s">
        <v>79</v>
      </c>
      <c r="F254" s="19">
        <f>SUM(G254:K254)</f>
        <v>965.4</v>
      </c>
      <c r="G254" s="19">
        <v>305.4</v>
      </c>
      <c r="H254" s="19">
        <v>150</v>
      </c>
      <c r="I254" s="32">
        <v>220</v>
      </c>
      <c r="J254" s="19">
        <v>0</v>
      </c>
      <c r="K254" s="19">
        <v>290</v>
      </c>
      <c r="L254" s="39" t="s">
        <v>173</v>
      </c>
    </row>
    <row r="255" spans="1:12" ht="39.75" customHeight="1">
      <c r="A255" s="43" t="s">
        <v>718</v>
      </c>
      <c r="B255" s="30" t="s">
        <v>768</v>
      </c>
      <c r="C255" s="31"/>
      <c r="D255" s="31"/>
      <c r="E255" s="23" t="s">
        <v>74</v>
      </c>
      <c r="F255" s="19">
        <f>SUM(G255:K255)</f>
        <v>400</v>
      </c>
      <c r="G255" s="19"/>
      <c r="H255" s="19"/>
      <c r="I255" s="32"/>
      <c r="J255" s="19">
        <v>400</v>
      </c>
      <c r="K255" s="13"/>
      <c r="L255" s="14"/>
    </row>
    <row r="256" spans="1:12" ht="54" customHeight="1">
      <c r="A256" s="31" t="s">
        <v>602</v>
      </c>
      <c r="B256" s="30" t="s">
        <v>452</v>
      </c>
      <c r="C256" s="6">
        <v>2011</v>
      </c>
      <c r="D256" s="43" t="s">
        <v>451</v>
      </c>
      <c r="E256" s="6" t="s">
        <v>79</v>
      </c>
      <c r="F256" s="19">
        <f t="shared" si="38"/>
        <v>40</v>
      </c>
      <c r="G256" s="19">
        <v>0</v>
      </c>
      <c r="H256" s="19"/>
      <c r="I256" s="19">
        <v>40</v>
      </c>
      <c r="J256" s="19"/>
      <c r="K256" s="19"/>
      <c r="L256" s="14" t="s">
        <v>174</v>
      </c>
    </row>
    <row r="257" spans="1:12" ht="51.75" customHeight="1">
      <c r="A257" s="6" t="s">
        <v>603</v>
      </c>
      <c r="B257" s="14" t="s">
        <v>453</v>
      </c>
      <c r="C257" s="6">
        <v>2011</v>
      </c>
      <c r="D257" s="44" t="s">
        <v>451</v>
      </c>
      <c r="E257" s="6" t="s">
        <v>79</v>
      </c>
      <c r="F257" s="19">
        <f t="shared" si="38"/>
        <v>57.5</v>
      </c>
      <c r="G257" s="19">
        <v>0</v>
      </c>
      <c r="H257" s="19"/>
      <c r="I257" s="19">
        <v>57.5</v>
      </c>
      <c r="J257" s="19"/>
      <c r="K257" s="19"/>
      <c r="L257" s="14" t="s">
        <v>52</v>
      </c>
    </row>
    <row r="258" spans="1:12" ht="28.5" customHeight="1">
      <c r="A258" s="25" t="s">
        <v>604</v>
      </c>
      <c r="B258" s="39" t="s">
        <v>645</v>
      </c>
      <c r="C258" s="25">
        <v>2012</v>
      </c>
      <c r="D258" s="44" t="s">
        <v>451</v>
      </c>
      <c r="E258" s="6" t="s">
        <v>117</v>
      </c>
      <c r="F258" s="19">
        <f t="shared" si="38"/>
        <v>2247.2</v>
      </c>
      <c r="G258" s="19">
        <v>0</v>
      </c>
      <c r="H258" s="19">
        <v>0</v>
      </c>
      <c r="I258" s="19">
        <v>0</v>
      </c>
      <c r="J258" s="19">
        <v>2247.2</v>
      </c>
      <c r="K258" s="19">
        <v>0</v>
      </c>
      <c r="L258" s="39" t="s">
        <v>175</v>
      </c>
    </row>
    <row r="259" spans="1:12" ht="28.5" customHeight="1">
      <c r="A259" s="45" t="s">
        <v>605</v>
      </c>
      <c r="B259" s="39" t="s">
        <v>644</v>
      </c>
      <c r="C259" s="45">
        <v>2012</v>
      </c>
      <c r="D259" s="41"/>
      <c r="E259" s="6" t="s">
        <v>74</v>
      </c>
      <c r="F259" s="19">
        <f t="shared" si="38"/>
        <v>2945</v>
      </c>
      <c r="G259" s="19">
        <v>0</v>
      </c>
      <c r="H259" s="19">
        <v>0</v>
      </c>
      <c r="I259" s="19">
        <v>0</v>
      </c>
      <c r="J259" s="19">
        <v>2945</v>
      </c>
      <c r="K259" s="19">
        <v>0</v>
      </c>
      <c r="L259" s="30" t="s">
        <v>176</v>
      </c>
    </row>
    <row r="260" spans="1:12" ht="36" customHeight="1">
      <c r="A260" s="41" t="s">
        <v>606</v>
      </c>
      <c r="B260" s="68" t="s">
        <v>765</v>
      </c>
      <c r="C260" s="41">
        <v>2011</v>
      </c>
      <c r="D260" s="25" t="s">
        <v>451</v>
      </c>
      <c r="E260" s="23" t="s">
        <v>79</v>
      </c>
      <c r="F260" s="19">
        <f>SUM(G260:K260)</f>
        <v>797.5</v>
      </c>
      <c r="G260" s="19"/>
      <c r="H260" s="19"/>
      <c r="I260" s="19">
        <v>797.5</v>
      </c>
      <c r="J260" s="19"/>
      <c r="K260" s="19"/>
      <c r="L260" s="14" t="s">
        <v>177</v>
      </c>
    </row>
    <row r="261" spans="1:12" ht="27" customHeight="1">
      <c r="A261" s="43" t="s">
        <v>607</v>
      </c>
      <c r="B261" s="73" t="s">
        <v>766</v>
      </c>
      <c r="C261" s="43"/>
      <c r="D261" s="31"/>
      <c r="E261" s="23" t="s">
        <v>74</v>
      </c>
      <c r="F261" s="19">
        <f>SUM(G261:K261)</f>
        <v>800</v>
      </c>
      <c r="G261" s="19"/>
      <c r="H261" s="19"/>
      <c r="I261" s="19"/>
      <c r="J261" s="19">
        <v>800</v>
      </c>
      <c r="K261" s="19"/>
      <c r="L261" s="14"/>
    </row>
    <row r="262" spans="1:12" ht="29.25" customHeight="1">
      <c r="A262" s="134" t="s">
        <v>719</v>
      </c>
      <c r="B262" s="30" t="s">
        <v>178</v>
      </c>
      <c r="C262" s="31">
        <v>2009</v>
      </c>
      <c r="D262" s="43" t="s">
        <v>451</v>
      </c>
      <c r="E262" s="6" t="s">
        <v>79</v>
      </c>
      <c r="F262" s="19">
        <f>SUM(G262:K262)</f>
        <v>0</v>
      </c>
      <c r="G262" s="19">
        <v>0</v>
      </c>
      <c r="H262" s="19">
        <v>0</v>
      </c>
      <c r="I262" s="19">
        <v>0</v>
      </c>
      <c r="J262" s="19"/>
      <c r="K262" s="19">
        <v>0</v>
      </c>
      <c r="L262" s="14"/>
    </row>
    <row r="263" spans="1:12" ht="15.75">
      <c r="A263" s="6" t="s">
        <v>720</v>
      </c>
      <c r="B263" s="9" t="s">
        <v>88</v>
      </c>
      <c r="C263" s="6"/>
      <c r="D263" s="6"/>
      <c r="E263" s="6"/>
      <c r="F263" s="15">
        <f aca="true" t="shared" si="39" ref="F263:K263">SUM(F242:F244,F245,F249:F262)</f>
        <v>105095.11</v>
      </c>
      <c r="G263" s="15">
        <f t="shared" si="39"/>
        <v>17074.91</v>
      </c>
      <c r="H263" s="15">
        <f t="shared" si="39"/>
        <v>26084</v>
      </c>
      <c r="I263" s="15">
        <f t="shared" si="39"/>
        <v>8149</v>
      </c>
      <c r="J263" s="15">
        <f t="shared" si="39"/>
        <v>12052.2</v>
      </c>
      <c r="K263" s="15">
        <f t="shared" si="39"/>
        <v>41735</v>
      </c>
      <c r="L263" s="87"/>
    </row>
    <row r="264" spans="1:12" ht="25.5">
      <c r="A264" s="6" t="s">
        <v>721</v>
      </c>
      <c r="B264" s="14" t="s">
        <v>71</v>
      </c>
      <c r="C264" s="6"/>
      <c r="D264" s="6"/>
      <c r="E264" s="6"/>
      <c r="F264" s="6"/>
      <c r="G264" s="6"/>
      <c r="H264" s="6"/>
      <c r="I264" s="6"/>
      <c r="J264" s="6"/>
      <c r="K264" s="6"/>
      <c r="L264" s="87"/>
    </row>
    <row r="265" spans="1:12" ht="12.75">
      <c r="A265" s="6" t="s">
        <v>722</v>
      </c>
      <c r="B265" s="14" t="s">
        <v>215</v>
      </c>
      <c r="C265" s="6"/>
      <c r="D265" s="6"/>
      <c r="E265" s="6"/>
      <c r="F265" s="6">
        <f>SUM(F242,F249+F258+F251)</f>
        <v>11800.4</v>
      </c>
      <c r="G265" s="6">
        <f>SUM(G242,G249+G258+G251)</f>
        <v>1213.2</v>
      </c>
      <c r="H265" s="6">
        <f>SUM(H242,H249+H258+H251)</f>
        <v>600</v>
      </c>
      <c r="I265" s="6">
        <f>SUM(I242,I249+I258+I251)</f>
        <v>1390</v>
      </c>
      <c r="J265" s="6">
        <f>SUM(J242,J249+J258+J251)</f>
        <v>7207.2</v>
      </c>
      <c r="K265" s="6">
        <f>SUM(K242,K249)</f>
        <v>1390</v>
      </c>
      <c r="L265" s="87"/>
    </row>
    <row r="266" spans="1:12" ht="12.75">
      <c r="A266" s="6" t="s">
        <v>723</v>
      </c>
      <c r="B266" s="14" t="s">
        <v>77</v>
      </c>
      <c r="C266" s="6"/>
      <c r="D266" s="6"/>
      <c r="E266" s="6"/>
      <c r="F266" s="19">
        <f>SUM(F243,F259,F253+F255+F261)</f>
        <v>8878.1</v>
      </c>
      <c r="G266" s="19">
        <f>SUM(G243,G259,G253)</f>
        <v>433.1</v>
      </c>
      <c r="H266" s="19">
        <f>SUM(H243,H259,H253)</f>
        <v>300</v>
      </c>
      <c r="I266" s="19">
        <f>SUM(I243,I259,I253)</f>
        <v>300</v>
      </c>
      <c r="J266" s="19">
        <f>SUM(J243,J259,J253+J261+J255)</f>
        <v>4845</v>
      </c>
      <c r="K266" s="19">
        <f>SUM(K243,K259,K253)</f>
        <v>3000</v>
      </c>
      <c r="L266" s="87"/>
    </row>
    <row r="267" spans="1:12" ht="12.75">
      <c r="A267" s="6" t="s">
        <v>724</v>
      </c>
      <c r="B267" s="14" t="s">
        <v>81</v>
      </c>
      <c r="C267" s="6"/>
      <c r="D267" s="6"/>
      <c r="E267" s="6"/>
      <c r="F267" s="19">
        <f>SUM(F244,F250,F252,F254,F256+F257+F260+F262)</f>
        <v>6024.61</v>
      </c>
      <c r="G267" s="19">
        <f>SUM(G244,G250,G252,G254,G256+G257+G258+G260+G262)</f>
        <v>389.60999999999996</v>
      </c>
      <c r="H267" s="19">
        <f>SUM(H244,H250,H252,H254,H256+H257+H258+H260+H262)</f>
        <v>230</v>
      </c>
      <c r="I267" s="19">
        <f>SUM(I244,I250,I252,I254,I256+I257+I258+I260+I262)</f>
        <v>1215</v>
      </c>
      <c r="J267" s="19">
        <f>SUM(J244,J250,J252,J254,J256+J257+J260+J262)</f>
        <v>0</v>
      </c>
      <c r="K267" s="19">
        <f>SUM(K244,K250,K252,K254,K256+K257+K258+K260+K262)</f>
        <v>4190</v>
      </c>
      <c r="L267" s="87"/>
    </row>
    <row r="268" spans="1:12" ht="12.75">
      <c r="A268" s="6" t="s">
        <v>725</v>
      </c>
      <c r="B268" s="14" t="s">
        <v>72</v>
      </c>
      <c r="C268" s="6"/>
      <c r="D268" s="6"/>
      <c r="E268" s="6"/>
      <c r="F268" s="19"/>
      <c r="G268" s="19"/>
      <c r="H268" s="19"/>
      <c r="I268" s="19"/>
      <c r="J268" s="19"/>
      <c r="K268" s="19"/>
      <c r="L268" s="87"/>
    </row>
    <row r="269" spans="1:12" ht="12.75">
      <c r="A269" s="6" t="s">
        <v>726</v>
      </c>
      <c r="B269" s="14" t="s">
        <v>82</v>
      </c>
      <c r="C269" s="6"/>
      <c r="D269" s="6"/>
      <c r="E269" s="6"/>
      <c r="F269" s="19">
        <f aca="true" t="shared" si="40" ref="F269:K269">SUM(F245)</f>
        <v>78392</v>
      </c>
      <c r="G269" s="19">
        <f t="shared" si="40"/>
        <v>15039</v>
      </c>
      <c r="H269" s="19">
        <f t="shared" si="40"/>
        <v>24954</v>
      </c>
      <c r="I269" s="19">
        <f t="shared" si="40"/>
        <v>5244</v>
      </c>
      <c r="J269" s="19">
        <f t="shared" si="40"/>
        <v>0</v>
      </c>
      <c r="K269" s="19">
        <f t="shared" si="40"/>
        <v>33155</v>
      </c>
      <c r="L269" s="87"/>
    </row>
    <row r="270" spans="1:13" s="84" customFormat="1" ht="19.5" customHeight="1">
      <c r="A270" s="186" t="s">
        <v>255</v>
      </c>
      <c r="B270" s="187"/>
      <c r="C270" s="187"/>
      <c r="D270" s="205"/>
      <c r="E270" s="187"/>
      <c r="F270" s="187"/>
      <c r="G270" s="187"/>
      <c r="H270" s="187"/>
      <c r="I270" s="187"/>
      <c r="J270" s="187"/>
      <c r="K270" s="187"/>
      <c r="L270" s="187"/>
      <c r="M270" s="83"/>
    </row>
    <row r="271" spans="1:12" ht="34.5" customHeight="1">
      <c r="A271" s="6" t="s">
        <v>460</v>
      </c>
      <c r="B271" s="98" t="s">
        <v>110</v>
      </c>
      <c r="C271" s="6" t="s">
        <v>111</v>
      </c>
      <c r="D271" s="6" t="s">
        <v>96</v>
      </c>
      <c r="E271" s="6" t="s">
        <v>73</v>
      </c>
      <c r="F271" s="19">
        <f aca="true" t="shared" si="41" ref="F271:F289">SUM(G271:K271)</f>
        <v>200</v>
      </c>
      <c r="G271" s="19">
        <v>50</v>
      </c>
      <c r="H271" s="19">
        <v>50</v>
      </c>
      <c r="I271" s="19">
        <v>50</v>
      </c>
      <c r="J271" s="19">
        <v>0</v>
      </c>
      <c r="K271" s="19">
        <v>50</v>
      </c>
      <c r="L271" s="57"/>
    </row>
    <row r="272" spans="1:12" ht="69.75" customHeight="1" thickBot="1">
      <c r="A272" s="6" t="s">
        <v>461</v>
      </c>
      <c r="B272" s="14" t="s">
        <v>274</v>
      </c>
      <c r="C272" s="6" t="s">
        <v>111</v>
      </c>
      <c r="D272" s="44" t="s">
        <v>112</v>
      </c>
      <c r="E272" s="6" t="s">
        <v>73</v>
      </c>
      <c r="F272" s="19">
        <f t="shared" si="41"/>
        <v>30</v>
      </c>
      <c r="G272" s="24">
        <v>10</v>
      </c>
      <c r="H272" s="19">
        <v>10</v>
      </c>
      <c r="I272" s="19">
        <v>0</v>
      </c>
      <c r="J272" s="19">
        <v>0</v>
      </c>
      <c r="K272" s="19">
        <v>10</v>
      </c>
      <c r="L272" s="1" t="s">
        <v>7</v>
      </c>
    </row>
    <row r="273" spans="1:12" ht="68.25" customHeight="1">
      <c r="A273" s="16" t="s">
        <v>462</v>
      </c>
      <c r="B273" s="39" t="s">
        <v>125</v>
      </c>
      <c r="C273" s="25" t="s">
        <v>111</v>
      </c>
      <c r="D273" s="25" t="s">
        <v>126</v>
      </c>
      <c r="E273" s="25" t="s">
        <v>74</v>
      </c>
      <c r="F273" s="19">
        <f t="shared" si="41"/>
        <v>435614</v>
      </c>
      <c r="G273" s="40">
        <v>75000</v>
      </c>
      <c r="H273" s="40">
        <v>75000</v>
      </c>
      <c r="I273" s="40">
        <v>95000</v>
      </c>
      <c r="J273" s="40">
        <v>95614</v>
      </c>
      <c r="K273" s="40">
        <v>95000</v>
      </c>
      <c r="L273" s="11" t="s">
        <v>127</v>
      </c>
    </row>
    <row r="274" spans="1:12" ht="39.75" customHeight="1">
      <c r="A274" s="6" t="s">
        <v>463</v>
      </c>
      <c r="B274" s="14" t="s">
        <v>53</v>
      </c>
      <c r="C274" s="6" t="s">
        <v>111</v>
      </c>
      <c r="D274" s="6" t="s">
        <v>454</v>
      </c>
      <c r="E274" s="6" t="s">
        <v>79</v>
      </c>
      <c r="F274" s="19">
        <f t="shared" si="41"/>
        <v>781.42</v>
      </c>
      <c r="G274" s="19">
        <v>201.42</v>
      </c>
      <c r="H274" s="19">
        <v>220</v>
      </c>
      <c r="I274" s="19">
        <v>0</v>
      </c>
      <c r="J274" s="19">
        <v>0</v>
      </c>
      <c r="K274" s="19">
        <v>360</v>
      </c>
      <c r="L274" s="14"/>
    </row>
    <row r="275" spans="1:12" ht="39.75" customHeight="1">
      <c r="A275" s="6" t="s">
        <v>464</v>
      </c>
      <c r="B275" s="14" t="s">
        <v>145</v>
      </c>
      <c r="C275" s="6" t="s">
        <v>111</v>
      </c>
      <c r="D275" s="6" t="s">
        <v>454</v>
      </c>
      <c r="E275" s="6" t="s">
        <v>79</v>
      </c>
      <c r="F275" s="19">
        <f t="shared" si="41"/>
        <v>551</v>
      </c>
      <c r="G275" s="19">
        <v>212</v>
      </c>
      <c r="H275" s="19">
        <v>79</v>
      </c>
      <c r="I275" s="19">
        <v>0</v>
      </c>
      <c r="J275" s="19">
        <v>0</v>
      </c>
      <c r="K275" s="19">
        <v>260</v>
      </c>
      <c r="L275" s="14"/>
    </row>
    <row r="276" spans="1:12" ht="41.25" customHeight="1">
      <c r="A276" s="6" t="s">
        <v>465</v>
      </c>
      <c r="B276" s="14" t="s">
        <v>146</v>
      </c>
      <c r="C276" s="6" t="s">
        <v>111</v>
      </c>
      <c r="D276" s="6" t="s">
        <v>454</v>
      </c>
      <c r="E276" s="6" t="s">
        <v>79</v>
      </c>
      <c r="F276" s="19">
        <f t="shared" si="41"/>
        <v>1730.8</v>
      </c>
      <c r="G276" s="19">
        <v>487.8</v>
      </c>
      <c r="H276" s="19">
        <v>177</v>
      </c>
      <c r="I276" s="19">
        <v>140</v>
      </c>
      <c r="J276" s="19">
        <v>206</v>
      </c>
      <c r="K276" s="19">
        <v>720</v>
      </c>
      <c r="L276" s="14"/>
    </row>
    <row r="277" spans="1:12" ht="44.25" customHeight="1">
      <c r="A277" s="6" t="s">
        <v>466</v>
      </c>
      <c r="B277" s="14" t="s">
        <v>54</v>
      </c>
      <c r="C277" s="6" t="s">
        <v>111</v>
      </c>
      <c r="D277" s="6" t="s">
        <v>455</v>
      </c>
      <c r="E277" s="6" t="s">
        <v>73</v>
      </c>
      <c r="F277" s="19">
        <f t="shared" si="41"/>
        <v>305</v>
      </c>
      <c r="G277" s="19">
        <v>0</v>
      </c>
      <c r="H277" s="19">
        <v>145</v>
      </c>
      <c r="I277" s="19">
        <v>160</v>
      </c>
      <c r="J277" s="19">
        <v>0</v>
      </c>
      <c r="K277" s="19">
        <v>0</v>
      </c>
      <c r="L277" s="14" t="s">
        <v>55</v>
      </c>
    </row>
    <row r="278" spans="1:12" ht="56.25" customHeight="1">
      <c r="A278" s="6" t="s">
        <v>467</v>
      </c>
      <c r="B278" s="14" t="s">
        <v>199</v>
      </c>
      <c r="C278" s="6" t="s">
        <v>111</v>
      </c>
      <c r="D278" s="6" t="s">
        <v>179</v>
      </c>
      <c r="E278" s="6" t="s">
        <v>74</v>
      </c>
      <c r="F278" s="19">
        <f t="shared" si="41"/>
        <v>92740.7</v>
      </c>
      <c r="G278" s="19">
        <v>22640.6</v>
      </c>
      <c r="H278" s="19">
        <v>18820</v>
      </c>
      <c r="I278" s="19">
        <v>27080.1</v>
      </c>
      <c r="J278" s="19">
        <v>19200</v>
      </c>
      <c r="K278" s="19">
        <v>5000</v>
      </c>
      <c r="L278" s="14" t="s">
        <v>456</v>
      </c>
    </row>
    <row r="279" spans="1:12" ht="40.5" customHeight="1">
      <c r="A279" s="6" t="s">
        <v>468</v>
      </c>
      <c r="B279" s="14" t="s">
        <v>200</v>
      </c>
      <c r="C279" s="6" t="s">
        <v>111</v>
      </c>
      <c r="D279" s="6" t="s">
        <v>179</v>
      </c>
      <c r="E279" s="6" t="s">
        <v>74</v>
      </c>
      <c r="F279" s="19">
        <f t="shared" si="41"/>
        <v>118.1</v>
      </c>
      <c r="G279" s="19">
        <v>28.1</v>
      </c>
      <c r="H279" s="19">
        <v>25</v>
      </c>
      <c r="I279" s="19">
        <v>40</v>
      </c>
      <c r="J279" s="19">
        <v>0</v>
      </c>
      <c r="K279" s="19">
        <v>25</v>
      </c>
      <c r="L279" s="14" t="s">
        <v>201</v>
      </c>
    </row>
    <row r="280" spans="1:12" ht="42" customHeight="1">
      <c r="A280" s="6" t="s">
        <v>469</v>
      </c>
      <c r="B280" s="14" t="s">
        <v>202</v>
      </c>
      <c r="C280" s="6" t="s">
        <v>111</v>
      </c>
      <c r="D280" s="6" t="s">
        <v>179</v>
      </c>
      <c r="E280" s="6" t="s">
        <v>74</v>
      </c>
      <c r="F280" s="19">
        <f t="shared" si="41"/>
        <v>2590.9</v>
      </c>
      <c r="G280" s="19">
        <v>290.9</v>
      </c>
      <c r="H280" s="19">
        <v>400</v>
      </c>
      <c r="I280" s="19">
        <v>1500</v>
      </c>
      <c r="J280" s="19">
        <v>0</v>
      </c>
      <c r="K280" s="19">
        <v>400</v>
      </c>
      <c r="L280" s="14" t="s">
        <v>203</v>
      </c>
    </row>
    <row r="281" spans="1:12" ht="30.75" customHeight="1">
      <c r="A281" s="6" t="s">
        <v>470</v>
      </c>
      <c r="B281" s="14" t="s">
        <v>204</v>
      </c>
      <c r="C281" s="6" t="s">
        <v>111</v>
      </c>
      <c r="D281" s="6" t="s">
        <v>179</v>
      </c>
      <c r="E281" s="6" t="s">
        <v>74</v>
      </c>
      <c r="F281" s="19">
        <f t="shared" si="41"/>
        <v>4205.6</v>
      </c>
      <c r="G281" s="19">
        <v>518.8</v>
      </c>
      <c r="H281" s="19">
        <v>517.8</v>
      </c>
      <c r="I281" s="19">
        <v>1789</v>
      </c>
      <c r="J281" s="19">
        <v>1100</v>
      </c>
      <c r="K281" s="19">
        <v>280</v>
      </c>
      <c r="L281" s="14" t="s">
        <v>270</v>
      </c>
    </row>
    <row r="282" spans="1:12" ht="30.75" customHeight="1">
      <c r="A282" s="25" t="s">
        <v>471</v>
      </c>
      <c r="B282" s="39" t="s">
        <v>257</v>
      </c>
      <c r="C282" s="25" t="s">
        <v>111</v>
      </c>
      <c r="D282" s="25" t="s">
        <v>128</v>
      </c>
      <c r="E282" s="6" t="s">
        <v>79</v>
      </c>
      <c r="F282" s="19">
        <f t="shared" si="41"/>
        <v>5824.9</v>
      </c>
      <c r="G282" s="19">
        <v>1552</v>
      </c>
      <c r="H282" s="19">
        <v>1250</v>
      </c>
      <c r="I282" s="19">
        <v>575.4</v>
      </c>
      <c r="J282" s="19">
        <v>597.5</v>
      </c>
      <c r="K282" s="19">
        <v>1850</v>
      </c>
      <c r="L282" s="14" t="s">
        <v>258</v>
      </c>
    </row>
    <row r="283" spans="1:12" ht="28.5" customHeight="1">
      <c r="A283" s="25" t="s">
        <v>472</v>
      </c>
      <c r="B283" s="115" t="s">
        <v>457</v>
      </c>
      <c r="C283" s="25" t="s">
        <v>651</v>
      </c>
      <c r="D283" s="42" t="s">
        <v>128</v>
      </c>
      <c r="E283" s="23" t="s">
        <v>79</v>
      </c>
      <c r="F283" s="19">
        <f t="shared" si="41"/>
        <v>1107.2</v>
      </c>
      <c r="G283" s="19">
        <v>138</v>
      </c>
      <c r="H283" s="19">
        <v>0</v>
      </c>
      <c r="I283" s="19">
        <v>831.6</v>
      </c>
      <c r="J283" s="19">
        <v>137.6</v>
      </c>
      <c r="K283" s="19"/>
      <c r="L283" s="14" t="s">
        <v>773</v>
      </c>
    </row>
    <row r="284" spans="1:12" ht="35.25" customHeight="1">
      <c r="A284" s="45" t="s">
        <v>473</v>
      </c>
      <c r="B284" s="67" t="s">
        <v>666</v>
      </c>
      <c r="C284" s="45"/>
      <c r="D284" s="21"/>
      <c r="E284" s="23" t="s">
        <v>74</v>
      </c>
      <c r="F284" s="19">
        <f t="shared" si="41"/>
        <v>3659.7</v>
      </c>
      <c r="G284" s="19">
        <v>924</v>
      </c>
      <c r="H284" s="19"/>
      <c r="I284" s="19">
        <v>2495</v>
      </c>
      <c r="J284" s="19">
        <v>240.7</v>
      </c>
      <c r="K284" s="19"/>
      <c r="L284" s="14" t="s">
        <v>774</v>
      </c>
    </row>
    <row r="285" spans="1:12" ht="27.75" customHeight="1">
      <c r="A285" s="25" t="s">
        <v>474</v>
      </c>
      <c r="B285" s="115" t="s">
        <v>8</v>
      </c>
      <c r="C285" s="25" t="s">
        <v>651</v>
      </c>
      <c r="D285" s="42" t="s">
        <v>128</v>
      </c>
      <c r="E285" s="23" t="s">
        <v>117</v>
      </c>
      <c r="F285" s="19">
        <f t="shared" si="41"/>
        <v>2577.9</v>
      </c>
      <c r="G285" s="19"/>
      <c r="H285" s="19"/>
      <c r="I285" s="19">
        <v>1472</v>
      </c>
      <c r="J285" s="19">
        <v>1105.9</v>
      </c>
      <c r="K285" s="19"/>
      <c r="L285" s="14"/>
    </row>
    <row r="286" spans="1:12" ht="29.25" customHeight="1">
      <c r="A286" s="31" t="s">
        <v>475</v>
      </c>
      <c r="B286" s="61" t="s">
        <v>804</v>
      </c>
      <c r="C286" s="31"/>
      <c r="D286" s="36"/>
      <c r="E286" s="23" t="s">
        <v>74</v>
      </c>
      <c r="F286" s="19">
        <f t="shared" si="41"/>
        <v>5868.2</v>
      </c>
      <c r="G286" s="19">
        <v>1706</v>
      </c>
      <c r="H286" s="19"/>
      <c r="I286" s="19">
        <v>1728</v>
      </c>
      <c r="J286" s="19">
        <v>2434.2</v>
      </c>
      <c r="K286" s="19"/>
      <c r="L286" s="14"/>
    </row>
    <row r="287" spans="1:12" ht="34.5" customHeight="1">
      <c r="A287" s="43" t="s">
        <v>476</v>
      </c>
      <c r="B287" s="73"/>
      <c r="C287" s="31"/>
      <c r="D287" s="36"/>
      <c r="E287" s="23" t="s">
        <v>79</v>
      </c>
      <c r="F287" s="19">
        <f t="shared" si="41"/>
        <v>222.6</v>
      </c>
      <c r="G287" s="19"/>
      <c r="H287" s="19"/>
      <c r="I287" s="19">
        <v>160</v>
      </c>
      <c r="J287" s="19">
        <v>62.6</v>
      </c>
      <c r="K287" s="19"/>
      <c r="L287" s="14"/>
    </row>
    <row r="288" spans="1:12" ht="51.75" customHeight="1">
      <c r="A288" s="6" t="s">
        <v>477</v>
      </c>
      <c r="B288" s="30" t="s">
        <v>458</v>
      </c>
      <c r="C288" s="31" t="s">
        <v>152</v>
      </c>
      <c r="D288" s="31" t="s">
        <v>128</v>
      </c>
      <c r="E288" s="6" t="s">
        <v>79</v>
      </c>
      <c r="F288" s="19">
        <f t="shared" si="41"/>
        <v>118021</v>
      </c>
      <c r="G288" s="19"/>
      <c r="H288" s="19"/>
      <c r="I288" s="19">
        <v>55197</v>
      </c>
      <c r="J288" s="19">
        <v>62824</v>
      </c>
      <c r="K288" s="19"/>
      <c r="L288" s="14"/>
    </row>
    <row r="289" spans="1:12" ht="48.75" customHeight="1">
      <c r="A289" s="6" t="s">
        <v>478</v>
      </c>
      <c r="B289" s="14" t="s">
        <v>459</v>
      </c>
      <c r="C289" s="6" t="s">
        <v>152</v>
      </c>
      <c r="D289" s="6" t="s">
        <v>128</v>
      </c>
      <c r="E289" s="6" t="s">
        <v>79</v>
      </c>
      <c r="F289" s="19">
        <f t="shared" si="41"/>
        <v>50668</v>
      </c>
      <c r="G289" s="19"/>
      <c r="H289" s="19"/>
      <c r="I289" s="19">
        <v>17170</v>
      </c>
      <c r="J289" s="19">
        <v>33498</v>
      </c>
      <c r="K289" s="19"/>
      <c r="L289" s="14"/>
    </row>
    <row r="290" spans="1:12" ht="15.75">
      <c r="A290" s="6" t="s">
        <v>479</v>
      </c>
      <c r="B290" s="7" t="s">
        <v>91</v>
      </c>
      <c r="C290" s="6"/>
      <c r="D290" s="6"/>
      <c r="E290" s="6"/>
      <c r="F290" s="18">
        <f aca="true" t="shared" si="42" ref="F290:K290">SUM(F271:F289)</f>
        <v>726817.0199999998</v>
      </c>
      <c r="G290" s="18">
        <f t="shared" si="42"/>
        <v>103759.62000000001</v>
      </c>
      <c r="H290" s="18">
        <f t="shared" si="42"/>
        <v>96693.8</v>
      </c>
      <c r="I290" s="18">
        <f t="shared" si="42"/>
        <v>205388.1</v>
      </c>
      <c r="J290" s="18">
        <f t="shared" si="42"/>
        <v>217020.5</v>
      </c>
      <c r="K290" s="18">
        <f t="shared" si="42"/>
        <v>103955</v>
      </c>
      <c r="L290" s="87"/>
    </row>
    <row r="291" spans="1:12" ht="25.5">
      <c r="A291" s="6" t="s">
        <v>480</v>
      </c>
      <c r="B291" s="14" t="s">
        <v>71</v>
      </c>
      <c r="C291" s="6"/>
      <c r="D291" s="6"/>
      <c r="E291" s="6"/>
      <c r="F291" s="6"/>
      <c r="G291" s="6"/>
      <c r="H291" s="6"/>
      <c r="I291" s="6"/>
      <c r="J291" s="6"/>
      <c r="K291" s="6"/>
      <c r="L291" s="87"/>
    </row>
    <row r="292" spans="1:12" ht="12.75">
      <c r="A292" s="6" t="s">
        <v>481</v>
      </c>
      <c r="B292" s="35" t="s">
        <v>77</v>
      </c>
      <c r="C292" s="6"/>
      <c r="D292" s="6"/>
      <c r="E292" s="6"/>
      <c r="F292" s="19">
        <f aca="true" t="shared" si="43" ref="F292:K292">SUM(F273,F278,F279,F280,F281+F286+F284)</f>
        <v>544797.2</v>
      </c>
      <c r="G292" s="19">
        <f t="shared" si="43"/>
        <v>101108.40000000001</v>
      </c>
      <c r="H292" s="19">
        <f t="shared" si="43"/>
        <v>94762.8</v>
      </c>
      <c r="I292" s="19">
        <f t="shared" si="43"/>
        <v>129632.1</v>
      </c>
      <c r="J292" s="19">
        <f>SUM(J273,J278,J279,J280,J281+J286+J284)</f>
        <v>118588.9</v>
      </c>
      <c r="K292" s="19">
        <f t="shared" si="43"/>
        <v>100705</v>
      </c>
      <c r="L292" s="87"/>
    </row>
    <row r="293" spans="1:12" ht="12.75">
      <c r="A293" s="6" t="s">
        <v>482</v>
      </c>
      <c r="B293" s="35" t="s">
        <v>81</v>
      </c>
      <c r="C293" s="6"/>
      <c r="D293" s="6"/>
      <c r="E293" s="6"/>
      <c r="F293" s="19">
        <f aca="true" t="shared" si="44" ref="F293:K293">SUM(F274,F275,F276+F282,F283+F287,F288+F289)</f>
        <v>178906.91999999998</v>
      </c>
      <c r="G293" s="19">
        <f t="shared" si="44"/>
        <v>2591.22</v>
      </c>
      <c r="H293" s="19">
        <f t="shared" si="44"/>
        <v>1726</v>
      </c>
      <c r="I293" s="19">
        <f t="shared" si="44"/>
        <v>74074</v>
      </c>
      <c r="J293" s="19">
        <f t="shared" si="44"/>
        <v>97325.7</v>
      </c>
      <c r="K293" s="19">
        <f t="shared" si="44"/>
        <v>3190</v>
      </c>
      <c r="L293" s="87"/>
    </row>
    <row r="294" spans="1:12" ht="12.75">
      <c r="A294" s="6" t="s">
        <v>483</v>
      </c>
      <c r="B294" s="35" t="s">
        <v>97</v>
      </c>
      <c r="C294" s="6"/>
      <c r="D294" s="6"/>
      <c r="E294" s="6"/>
      <c r="F294" s="19">
        <f aca="true" t="shared" si="45" ref="F294:K294">SUM(F271,F272,F277)</f>
        <v>535</v>
      </c>
      <c r="G294" s="19">
        <f t="shared" si="45"/>
        <v>60</v>
      </c>
      <c r="H294" s="19">
        <f t="shared" si="45"/>
        <v>205</v>
      </c>
      <c r="I294" s="19">
        <f t="shared" si="45"/>
        <v>210</v>
      </c>
      <c r="J294" s="19">
        <f t="shared" si="45"/>
        <v>0</v>
      </c>
      <c r="K294" s="19">
        <f t="shared" si="45"/>
        <v>60</v>
      </c>
      <c r="L294" s="87"/>
    </row>
    <row r="295" spans="1:12" ht="12.75">
      <c r="A295" s="6" t="s">
        <v>484</v>
      </c>
      <c r="B295" s="35" t="s">
        <v>124</v>
      </c>
      <c r="C295" s="6"/>
      <c r="D295" s="6"/>
      <c r="E295" s="6"/>
      <c r="F295" s="19">
        <f aca="true" t="shared" si="46" ref="F295:K295">SUM(F285)</f>
        <v>2577.9</v>
      </c>
      <c r="G295" s="19">
        <f t="shared" si="46"/>
        <v>0</v>
      </c>
      <c r="H295" s="19">
        <f t="shared" si="46"/>
        <v>0</v>
      </c>
      <c r="I295" s="19">
        <f t="shared" si="46"/>
        <v>1472</v>
      </c>
      <c r="J295" s="19">
        <f t="shared" si="46"/>
        <v>1105.9</v>
      </c>
      <c r="K295" s="19">
        <f t="shared" si="46"/>
        <v>0</v>
      </c>
      <c r="L295" s="87"/>
    </row>
    <row r="296" spans="1:13" s="84" customFormat="1" ht="16.5" customHeight="1">
      <c r="A296" s="204" t="s">
        <v>260</v>
      </c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83"/>
    </row>
    <row r="297" spans="1:12" ht="25.5" customHeight="1">
      <c r="A297" s="206" t="s">
        <v>589</v>
      </c>
      <c r="B297" s="39" t="s">
        <v>9</v>
      </c>
      <c r="C297" s="206" t="s">
        <v>111</v>
      </c>
      <c r="D297" s="6" t="s">
        <v>760</v>
      </c>
      <c r="E297" s="25" t="s">
        <v>117</v>
      </c>
      <c r="F297" s="40">
        <f aca="true" t="shared" si="47" ref="F297:F320">SUM(G297:K297)</f>
        <v>368</v>
      </c>
      <c r="G297" s="40">
        <v>70</v>
      </c>
      <c r="H297" s="40">
        <v>28</v>
      </c>
      <c r="I297" s="40">
        <v>0</v>
      </c>
      <c r="J297" s="40"/>
      <c r="K297" s="40">
        <v>270</v>
      </c>
      <c r="L297" s="39" t="s">
        <v>10</v>
      </c>
    </row>
    <row r="298" spans="1:13" s="136" customFormat="1" ht="28.5" customHeight="1">
      <c r="A298" s="207"/>
      <c r="B298" s="209"/>
      <c r="C298" s="207"/>
      <c r="D298" s="6" t="s">
        <v>761</v>
      </c>
      <c r="E298" s="6" t="s">
        <v>74</v>
      </c>
      <c r="F298" s="40">
        <f t="shared" si="47"/>
        <v>650</v>
      </c>
      <c r="G298" s="19">
        <v>0</v>
      </c>
      <c r="H298" s="19">
        <v>0</v>
      </c>
      <c r="I298" s="19">
        <v>0</v>
      </c>
      <c r="J298" s="19"/>
      <c r="K298" s="19">
        <v>650</v>
      </c>
      <c r="L298" s="14" t="s">
        <v>120</v>
      </c>
      <c r="M298" s="142"/>
    </row>
    <row r="299" spans="1:12" ht="28.5" customHeight="1">
      <c r="A299" s="208"/>
      <c r="B299" s="209"/>
      <c r="C299" s="208"/>
      <c r="D299" s="99"/>
      <c r="E299" s="31" t="s">
        <v>79</v>
      </c>
      <c r="F299" s="40">
        <f t="shared" si="47"/>
        <v>692</v>
      </c>
      <c r="G299" s="135">
        <v>30</v>
      </c>
      <c r="H299" s="135">
        <v>12</v>
      </c>
      <c r="I299" s="145">
        <v>0</v>
      </c>
      <c r="J299" s="135"/>
      <c r="K299" s="145">
        <v>650</v>
      </c>
      <c r="L299" s="30" t="s">
        <v>11</v>
      </c>
    </row>
    <row r="300" spans="1:12" ht="27" customHeight="1">
      <c r="A300" s="16" t="s">
        <v>580</v>
      </c>
      <c r="B300" s="39" t="s">
        <v>118</v>
      </c>
      <c r="C300" s="12" t="s">
        <v>111</v>
      </c>
      <c r="D300" s="25" t="s">
        <v>760</v>
      </c>
      <c r="E300" s="6" t="s">
        <v>117</v>
      </c>
      <c r="F300" s="40">
        <f t="shared" si="47"/>
        <v>0</v>
      </c>
      <c r="G300" s="19"/>
      <c r="H300" s="19"/>
      <c r="I300" s="19"/>
      <c r="J300" s="19"/>
      <c r="K300" s="19"/>
      <c r="L300" s="39" t="s">
        <v>121</v>
      </c>
    </row>
    <row r="301" spans="1:12" ht="26.25" customHeight="1">
      <c r="A301" s="203" t="s">
        <v>727</v>
      </c>
      <c r="B301" s="209"/>
      <c r="C301" s="211"/>
      <c r="D301" s="207" t="s">
        <v>432</v>
      </c>
      <c r="E301" s="6" t="s">
        <v>74</v>
      </c>
      <c r="F301" s="40">
        <f t="shared" si="47"/>
        <v>4000</v>
      </c>
      <c r="G301" s="6">
        <v>0</v>
      </c>
      <c r="H301" s="6">
        <v>0</v>
      </c>
      <c r="I301" s="6">
        <v>0</v>
      </c>
      <c r="J301" s="6"/>
      <c r="K301" s="6">
        <v>4000</v>
      </c>
      <c r="L301" s="59"/>
    </row>
    <row r="302" spans="1:12" ht="24.75" customHeight="1">
      <c r="A302" s="203"/>
      <c r="B302" s="210"/>
      <c r="C302" s="211"/>
      <c r="D302" s="208"/>
      <c r="E302" s="6" t="s">
        <v>79</v>
      </c>
      <c r="F302" s="40">
        <f t="shared" si="47"/>
        <v>7560</v>
      </c>
      <c r="G302" s="46">
        <v>2560</v>
      </c>
      <c r="H302" s="46">
        <v>0</v>
      </c>
      <c r="I302" s="6">
        <v>0</v>
      </c>
      <c r="J302" s="46"/>
      <c r="K302" s="6">
        <v>5000</v>
      </c>
      <c r="L302" s="30"/>
    </row>
    <row r="303" spans="1:12" ht="29.25" customHeight="1">
      <c r="A303" s="25" t="s">
        <v>581</v>
      </c>
      <c r="B303" s="59" t="s">
        <v>119</v>
      </c>
      <c r="C303" s="41" t="s">
        <v>111</v>
      </c>
      <c r="D303" s="25" t="s">
        <v>760</v>
      </c>
      <c r="E303" s="74" t="s">
        <v>74</v>
      </c>
      <c r="F303" s="40">
        <f t="shared" si="47"/>
        <v>550</v>
      </c>
      <c r="G303" s="26">
        <v>0</v>
      </c>
      <c r="H303" s="32">
        <v>0</v>
      </c>
      <c r="I303" s="32">
        <v>0</v>
      </c>
      <c r="J303" s="32"/>
      <c r="K303" s="91">
        <v>550</v>
      </c>
      <c r="L303" s="39" t="s">
        <v>122</v>
      </c>
    </row>
    <row r="304" spans="1:12" ht="31.5" customHeight="1">
      <c r="A304" s="31" t="s">
        <v>590</v>
      </c>
      <c r="B304" s="30"/>
      <c r="C304" s="43"/>
      <c r="D304" s="31" t="s">
        <v>761</v>
      </c>
      <c r="E304" s="12" t="s">
        <v>79</v>
      </c>
      <c r="F304" s="40">
        <f t="shared" si="47"/>
        <v>550</v>
      </c>
      <c r="G304" s="42">
        <v>0</v>
      </c>
      <c r="H304" s="25">
        <v>0</v>
      </c>
      <c r="I304" s="25">
        <v>0</v>
      </c>
      <c r="J304" s="25"/>
      <c r="K304" s="41">
        <v>550</v>
      </c>
      <c r="L304" s="30"/>
    </row>
    <row r="305" spans="1:12" ht="27" customHeight="1">
      <c r="A305" s="25" t="s">
        <v>582</v>
      </c>
      <c r="B305" s="27" t="s">
        <v>12</v>
      </c>
      <c r="C305" s="25" t="s">
        <v>111</v>
      </c>
      <c r="D305" s="12" t="s">
        <v>116</v>
      </c>
      <c r="E305" s="6" t="s">
        <v>74</v>
      </c>
      <c r="F305" s="40">
        <f t="shared" si="47"/>
        <v>500</v>
      </c>
      <c r="G305" s="6">
        <v>0</v>
      </c>
      <c r="H305" s="6">
        <v>0</v>
      </c>
      <c r="I305" s="6">
        <v>0</v>
      </c>
      <c r="J305" s="6"/>
      <c r="K305" s="6">
        <v>500</v>
      </c>
      <c r="L305" s="1" t="s">
        <v>123</v>
      </c>
    </row>
    <row r="306" spans="1:12" ht="27.75" customHeight="1">
      <c r="A306" s="45" t="s">
        <v>587</v>
      </c>
      <c r="B306" s="27" t="s">
        <v>486</v>
      </c>
      <c r="C306" s="45"/>
      <c r="D306" s="12" t="s">
        <v>761</v>
      </c>
      <c r="E306" s="25" t="s">
        <v>79</v>
      </c>
      <c r="F306" s="40">
        <f t="shared" si="47"/>
        <v>610</v>
      </c>
      <c r="G306" s="40">
        <v>50</v>
      </c>
      <c r="H306" s="40">
        <v>0</v>
      </c>
      <c r="I306" s="40">
        <v>60</v>
      </c>
      <c r="J306" s="40">
        <v>0</v>
      </c>
      <c r="K306" s="40">
        <v>500</v>
      </c>
      <c r="L306" s="1"/>
    </row>
    <row r="307" spans="1:12" ht="30.75" customHeight="1">
      <c r="A307" s="31" t="s">
        <v>588</v>
      </c>
      <c r="B307" s="27"/>
      <c r="C307" s="45"/>
      <c r="D307" s="12"/>
      <c r="E307" s="25" t="s">
        <v>359</v>
      </c>
      <c r="F307" s="40">
        <f t="shared" si="47"/>
        <v>648.5</v>
      </c>
      <c r="G307" s="40"/>
      <c r="H307" s="40"/>
      <c r="I307" s="40">
        <v>200</v>
      </c>
      <c r="J307" s="40">
        <v>448.5</v>
      </c>
      <c r="K307" s="40"/>
      <c r="L307" s="27"/>
    </row>
    <row r="308" spans="1:12" ht="60" customHeight="1">
      <c r="A308" s="6" t="s">
        <v>583</v>
      </c>
      <c r="B308" s="14" t="s">
        <v>487</v>
      </c>
      <c r="C308" s="6" t="s">
        <v>129</v>
      </c>
      <c r="D308" s="6" t="s">
        <v>485</v>
      </c>
      <c r="E308" s="6" t="s">
        <v>79</v>
      </c>
      <c r="F308" s="40">
        <f t="shared" si="47"/>
        <v>95</v>
      </c>
      <c r="G308" s="19"/>
      <c r="H308" s="19">
        <v>65</v>
      </c>
      <c r="I308" s="19">
        <v>30</v>
      </c>
      <c r="J308" s="19"/>
      <c r="K308" s="19"/>
      <c r="L308" s="14" t="s">
        <v>13</v>
      </c>
    </row>
    <row r="309" spans="1:12" ht="162.75" customHeight="1">
      <c r="A309" s="25" t="s">
        <v>584</v>
      </c>
      <c r="B309" s="39" t="s">
        <v>56</v>
      </c>
      <c r="C309" s="25" t="s">
        <v>791</v>
      </c>
      <c r="D309" s="25" t="s">
        <v>14</v>
      </c>
      <c r="E309" s="6" t="s">
        <v>79</v>
      </c>
      <c r="F309" s="40">
        <f t="shared" si="47"/>
        <v>723</v>
      </c>
      <c r="G309" s="19"/>
      <c r="H309" s="19">
        <v>250</v>
      </c>
      <c r="I309" s="19">
        <v>270</v>
      </c>
      <c r="J309" s="19">
        <v>203</v>
      </c>
      <c r="K309" s="19"/>
      <c r="L309" s="14" t="s">
        <v>15</v>
      </c>
    </row>
    <row r="310" spans="1:12" ht="37.5" customHeight="1">
      <c r="A310" s="41" t="s">
        <v>585</v>
      </c>
      <c r="B310" s="68" t="s">
        <v>133</v>
      </c>
      <c r="C310" s="25" t="s">
        <v>153</v>
      </c>
      <c r="D310" s="23" t="s">
        <v>294</v>
      </c>
      <c r="E310" s="6" t="s">
        <v>79</v>
      </c>
      <c r="F310" s="40">
        <f t="shared" si="47"/>
        <v>12129</v>
      </c>
      <c r="G310" s="26">
        <v>100</v>
      </c>
      <c r="H310" s="32"/>
      <c r="I310" s="32">
        <v>12029</v>
      </c>
      <c r="J310" s="32"/>
      <c r="K310" s="32"/>
      <c r="L310" s="59"/>
    </row>
    <row r="311" spans="1:12" ht="27.75" customHeight="1" hidden="1">
      <c r="A311" s="69"/>
      <c r="B311" s="130"/>
      <c r="C311" s="45"/>
      <c r="D311" s="42"/>
      <c r="E311" s="6"/>
      <c r="F311" s="40">
        <f t="shared" si="47"/>
        <v>0</v>
      </c>
      <c r="G311" s="24"/>
      <c r="H311" s="19"/>
      <c r="I311" s="19"/>
      <c r="J311" s="19"/>
      <c r="K311" s="78"/>
      <c r="L311" s="39"/>
    </row>
    <row r="312" spans="1:12" ht="27.75" customHeight="1" hidden="1">
      <c r="A312" s="69"/>
      <c r="B312" s="130"/>
      <c r="C312" s="45"/>
      <c r="D312" s="21"/>
      <c r="E312" s="6"/>
      <c r="F312" s="40">
        <f t="shared" si="47"/>
        <v>0</v>
      </c>
      <c r="G312" s="24"/>
      <c r="H312" s="19"/>
      <c r="I312" s="19"/>
      <c r="J312" s="19"/>
      <c r="K312" s="78"/>
      <c r="L312" s="59"/>
    </row>
    <row r="313" spans="1:12" ht="27.75" customHeight="1" hidden="1">
      <c r="A313" s="69"/>
      <c r="B313" s="130"/>
      <c r="C313" s="45"/>
      <c r="D313" s="42"/>
      <c r="E313" s="6"/>
      <c r="F313" s="40">
        <f t="shared" si="47"/>
        <v>0</v>
      </c>
      <c r="G313" s="24"/>
      <c r="H313" s="19"/>
      <c r="I313" s="19"/>
      <c r="J313" s="19"/>
      <c r="K313" s="78"/>
      <c r="L313" s="39"/>
    </row>
    <row r="314" spans="1:12" ht="27.75" customHeight="1" hidden="1">
      <c r="A314" s="69"/>
      <c r="B314" s="130"/>
      <c r="C314" s="45"/>
      <c r="D314" s="36"/>
      <c r="E314" s="6"/>
      <c r="F314" s="40">
        <f t="shared" si="47"/>
        <v>0</v>
      </c>
      <c r="G314" s="24"/>
      <c r="H314" s="19"/>
      <c r="I314" s="19"/>
      <c r="J314" s="19"/>
      <c r="K314" s="19"/>
      <c r="L314" s="30"/>
    </row>
    <row r="315" spans="1:12" ht="27" customHeight="1">
      <c r="A315" s="43" t="s">
        <v>591</v>
      </c>
      <c r="B315" s="73"/>
      <c r="C315" s="31"/>
      <c r="D315" s="36"/>
      <c r="E315" s="6" t="s">
        <v>74</v>
      </c>
      <c r="F315" s="40">
        <f t="shared" si="47"/>
        <v>4200</v>
      </c>
      <c r="G315" s="24"/>
      <c r="H315" s="19"/>
      <c r="I315" s="19">
        <v>4200</v>
      </c>
      <c r="J315" s="19"/>
      <c r="K315" s="19"/>
      <c r="L315" s="30"/>
    </row>
    <row r="316" spans="1:12" ht="51.75" customHeight="1" hidden="1">
      <c r="A316" s="31" t="s">
        <v>586</v>
      </c>
      <c r="B316" s="30" t="s">
        <v>272</v>
      </c>
      <c r="C316" s="31">
        <v>2012</v>
      </c>
      <c r="D316" s="6" t="s">
        <v>294</v>
      </c>
      <c r="E316" s="6" t="s">
        <v>79</v>
      </c>
      <c r="F316" s="40">
        <f t="shared" si="47"/>
        <v>0</v>
      </c>
      <c r="G316" s="19"/>
      <c r="H316" s="19">
        <v>0</v>
      </c>
      <c r="I316" s="19">
        <v>0</v>
      </c>
      <c r="J316" s="19"/>
      <c r="K316" s="19"/>
      <c r="L316" s="14"/>
    </row>
    <row r="317" spans="1:12" ht="46.5" customHeight="1">
      <c r="A317" s="6" t="s">
        <v>586</v>
      </c>
      <c r="B317" s="14" t="s">
        <v>147</v>
      </c>
      <c r="C317" s="6" t="s">
        <v>137</v>
      </c>
      <c r="D317" s="6" t="s">
        <v>454</v>
      </c>
      <c r="E317" s="6" t="s">
        <v>79</v>
      </c>
      <c r="F317" s="40">
        <f t="shared" si="47"/>
        <v>209</v>
      </c>
      <c r="G317" s="19">
        <v>0</v>
      </c>
      <c r="H317" s="19">
        <v>0</v>
      </c>
      <c r="I317" s="19">
        <v>0</v>
      </c>
      <c r="J317" s="19"/>
      <c r="K317" s="19">
        <v>209</v>
      </c>
      <c r="L317" s="27"/>
    </row>
    <row r="318" spans="1:12" ht="27.75" customHeight="1">
      <c r="A318" s="6" t="s">
        <v>592</v>
      </c>
      <c r="B318" s="14" t="s">
        <v>488</v>
      </c>
      <c r="C318" s="6">
        <v>2010</v>
      </c>
      <c r="D318" s="6" t="s">
        <v>489</v>
      </c>
      <c r="E318" s="6" t="s">
        <v>73</v>
      </c>
      <c r="F318" s="40">
        <f t="shared" si="47"/>
        <v>60</v>
      </c>
      <c r="G318" s="19"/>
      <c r="H318" s="19">
        <v>60</v>
      </c>
      <c r="I318" s="19"/>
      <c r="J318" s="19"/>
      <c r="K318" s="19"/>
      <c r="L318" s="27"/>
    </row>
    <row r="319" spans="1:12" ht="71.25" customHeight="1">
      <c r="A319" s="6" t="s">
        <v>593</v>
      </c>
      <c r="B319" s="14" t="s">
        <v>16</v>
      </c>
      <c r="C319" s="6">
        <v>2011</v>
      </c>
      <c r="D319" s="12" t="s">
        <v>17</v>
      </c>
      <c r="E319" s="6" t="s">
        <v>79</v>
      </c>
      <c r="F319" s="40">
        <f t="shared" si="47"/>
        <v>550</v>
      </c>
      <c r="G319" s="19"/>
      <c r="H319" s="19"/>
      <c r="I319" s="19">
        <v>550</v>
      </c>
      <c r="J319" s="19"/>
      <c r="K319" s="19"/>
      <c r="L319" s="27"/>
    </row>
    <row r="320" spans="1:12" ht="15.75">
      <c r="A320" s="6" t="s">
        <v>594</v>
      </c>
      <c r="B320" s="9" t="s">
        <v>92</v>
      </c>
      <c r="C320" s="6"/>
      <c r="D320" s="6"/>
      <c r="E320" s="6"/>
      <c r="F320" s="40">
        <f t="shared" si="47"/>
        <v>34094.5</v>
      </c>
      <c r="G320" s="18">
        <f>SUM(G297:G319)</f>
        <v>2810</v>
      </c>
      <c r="H320" s="18">
        <f>SUM(H297:H319)</f>
        <v>415</v>
      </c>
      <c r="I320" s="18">
        <f>SUM(I297:I319)</f>
        <v>17339</v>
      </c>
      <c r="J320" s="18">
        <f>SUM(J297:J319)</f>
        <v>651.5</v>
      </c>
      <c r="K320" s="18">
        <f>SUM(K297:K319)</f>
        <v>12879</v>
      </c>
      <c r="L320" s="87"/>
    </row>
    <row r="321" spans="1:12" ht="25.5">
      <c r="A321" s="6" t="s">
        <v>728</v>
      </c>
      <c r="B321" s="14" t="s">
        <v>71</v>
      </c>
      <c r="C321" s="6"/>
      <c r="D321" s="6"/>
      <c r="E321" s="6"/>
      <c r="F321" s="88"/>
      <c r="G321" s="88"/>
      <c r="H321" s="88"/>
      <c r="I321" s="88"/>
      <c r="J321" s="88"/>
      <c r="K321" s="88"/>
      <c r="L321" s="87"/>
    </row>
    <row r="322" spans="1:12" ht="12.75">
      <c r="A322" s="6" t="s">
        <v>729</v>
      </c>
      <c r="B322" s="14" t="s">
        <v>124</v>
      </c>
      <c r="C322" s="6"/>
      <c r="D322" s="6"/>
      <c r="E322" s="6"/>
      <c r="F322" s="89">
        <f aca="true" t="shared" si="48" ref="F322:K322">SUM(F297)</f>
        <v>368</v>
      </c>
      <c r="G322" s="89">
        <f t="shared" si="48"/>
        <v>70</v>
      </c>
      <c r="H322" s="89">
        <f t="shared" si="48"/>
        <v>28</v>
      </c>
      <c r="I322" s="89">
        <f t="shared" si="48"/>
        <v>0</v>
      </c>
      <c r="J322" s="89">
        <f t="shared" si="48"/>
        <v>0</v>
      </c>
      <c r="K322" s="89">
        <f t="shared" si="48"/>
        <v>270</v>
      </c>
      <c r="L322" s="87"/>
    </row>
    <row r="323" spans="1:12" ht="12.75">
      <c r="A323" s="6" t="s">
        <v>730</v>
      </c>
      <c r="B323" s="14" t="s">
        <v>77</v>
      </c>
      <c r="C323" s="6"/>
      <c r="D323" s="6"/>
      <c r="E323" s="6"/>
      <c r="F323" s="19">
        <f aca="true" t="shared" si="49" ref="F323:K323">SUM(F298,F301,F303,F305,F315)</f>
        <v>9900</v>
      </c>
      <c r="G323" s="19">
        <f t="shared" si="49"/>
        <v>0</v>
      </c>
      <c r="H323" s="19">
        <f t="shared" si="49"/>
        <v>0</v>
      </c>
      <c r="I323" s="19">
        <f t="shared" si="49"/>
        <v>4200</v>
      </c>
      <c r="J323" s="19">
        <f t="shared" si="49"/>
        <v>0</v>
      </c>
      <c r="K323" s="19">
        <f t="shared" si="49"/>
        <v>5700</v>
      </c>
      <c r="L323" s="87"/>
    </row>
    <row r="324" spans="1:12" ht="12.75">
      <c r="A324" s="6" t="s">
        <v>731</v>
      </c>
      <c r="B324" s="14" t="s">
        <v>81</v>
      </c>
      <c r="C324" s="6"/>
      <c r="D324" s="6"/>
      <c r="E324" s="6"/>
      <c r="F324" s="19">
        <f aca="true" t="shared" si="50" ref="F324:K324">SUM(F299,F302,F304,F306,F308+F310+F317+F316+F309+F319)</f>
        <v>23118</v>
      </c>
      <c r="G324" s="19">
        <f t="shared" si="50"/>
        <v>2740</v>
      </c>
      <c r="H324" s="19">
        <f t="shared" si="50"/>
        <v>327</v>
      </c>
      <c r="I324" s="19">
        <f t="shared" si="50"/>
        <v>12939</v>
      </c>
      <c r="J324" s="19">
        <f t="shared" si="50"/>
        <v>203</v>
      </c>
      <c r="K324" s="19">
        <f t="shared" si="50"/>
        <v>6909</v>
      </c>
      <c r="L324" s="87"/>
    </row>
    <row r="325" spans="1:12" ht="12.75">
      <c r="A325" s="6" t="s">
        <v>732</v>
      </c>
      <c r="B325" s="14" t="s">
        <v>82</v>
      </c>
      <c r="C325" s="6"/>
      <c r="D325" s="6"/>
      <c r="E325" s="6"/>
      <c r="F325" s="6">
        <f aca="true" t="shared" si="51" ref="F325:K325">SUM(F318,F307)</f>
        <v>708.5</v>
      </c>
      <c r="G325" s="6">
        <f t="shared" si="51"/>
        <v>0</v>
      </c>
      <c r="H325" s="6">
        <f t="shared" si="51"/>
        <v>60</v>
      </c>
      <c r="I325" s="6">
        <f t="shared" si="51"/>
        <v>200</v>
      </c>
      <c r="J325" s="6">
        <f t="shared" si="51"/>
        <v>448.5</v>
      </c>
      <c r="K325" s="6">
        <f t="shared" si="51"/>
        <v>0</v>
      </c>
      <c r="L325" s="87"/>
    </row>
    <row r="326" spans="1:13" ht="19.5" customHeight="1">
      <c r="A326" s="200" t="s">
        <v>261</v>
      </c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8"/>
    </row>
    <row r="327" spans="1:12" ht="42.75" customHeight="1" hidden="1">
      <c r="A327" s="215"/>
      <c r="B327" s="216"/>
      <c r="C327" s="202"/>
      <c r="D327" s="6"/>
      <c r="E327" s="202"/>
      <c r="F327" s="202"/>
      <c r="G327" s="6"/>
      <c r="H327" s="6"/>
      <c r="I327" s="6"/>
      <c r="J327" s="6"/>
      <c r="K327" s="6"/>
      <c r="L327" s="216"/>
    </row>
    <row r="328" spans="1:12" ht="12.75" hidden="1">
      <c r="A328" s="215"/>
      <c r="B328" s="216"/>
      <c r="C328" s="202"/>
      <c r="D328" s="6"/>
      <c r="E328" s="202"/>
      <c r="F328" s="202"/>
      <c r="G328" s="6"/>
      <c r="H328" s="6"/>
      <c r="I328" s="6"/>
      <c r="J328" s="6"/>
      <c r="K328" s="6"/>
      <c r="L328" s="216"/>
    </row>
    <row r="329" spans="1:12" ht="18.75" customHeight="1" hidden="1">
      <c r="A329" s="243"/>
      <c r="B329" s="217"/>
      <c r="C329" s="6"/>
      <c r="D329" s="206"/>
      <c r="E329" s="206"/>
      <c r="F329" s="6"/>
      <c r="G329" s="6"/>
      <c r="H329" s="6"/>
      <c r="I329" s="6"/>
      <c r="J329" s="6"/>
      <c r="K329" s="6"/>
      <c r="L329" s="217"/>
    </row>
    <row r="330" spans="1:12" ht="12.75" customHeight="1" hidden="1">
      <c r="A330" s="244"/>
      <c r="B330" s="210"/>
      <c r="C330" s="6"/>
      <c r="D330" s="208"/>
      <c r="E330" s="208"/>
      <c r="F330" s="6"/>
      <c r="G330" s="6"/>
      <c r="H330" s="6"/>
      <c r="I330" s="6"/>
      <c r="J330" s="6"/>
      <c r="K330" s="6"/>
      <c r="L330" s="210"/>
    </row>
    <row r="331" spans="1:12" ht="15.75" hidden="1">
      <c r="A331" s="5"/>
      <c r="B331" s="9"/>
      <c r="C331" s="6"/>
      <c r="D331" s="6"/>
      <c r="E331" s="6"/>
      <c r="F331" s="15"/>
      <c r="G331" s="15"/>
      <c r="H331" s="15"/>
      <c r="I331" s="15"/>
      <c r="J331" s="15"/>
      <c r="K331" s="15"/>
      <c r="L331" s="87"/>
    </row>
    <row r="332" spans="1:12" ht="15.75" hidden="1">
      <c r="A332" s="5"/>
      <c r="B332" s="14"/>
      <c r="C332" s="6"/>
      <c r="D332" s="6"/>
      <c r="E332" s="6"/>
      <c r="F332" s="6"/>
      <c r="G332" s="6"/>
      <c r="H332" s="6"/>
      <c r="I332" s="6"/>
      <c r="J332" s="6"/>
      <c r="K332" s="6"/>
      <c r="L332" s="14"/>
    </row>
    <row r="333" spans="1:12" ht="51.75" customHeight="1">
      <c r="A333" s="131" t="s">
        <v>501</v>
      </c>
      <c r="B333" s="14" t="s">
        <v>259</v>
      </c>
      <c r="C333" s="6" t="s">
        <v>130</v>
      </c>
      <c r="D333" s="6" t="s">
        <v>128</v>
      </c>
      <c r="E333" s="6" t="s">
        <v>79</v>
      </c>
      <c r="F333" s="6">
        <f aca="true" t="shared" si="52" ref="F333:F343">SUM(G333:K333)</f>
        <v>323</v>
      </c>
      <c r="G333" s="6">
        <v>163</v>
      </c>
      <c r="H333" s="6">
        <v>160</v>
      </c>
      <c r="I333" s="6">
        <v>0</v>
      </c>
      <c r="J333" s="6"/>
      <c r="K333" s="6">
        <v>0</v>
      </c>
      <c r="L333" s="14" t="s">
        <v>275</v>
      </c>
    </row>
    <row r="334" spans="1:12" ht="40.5" customHeight="1">
      <c r="A334" s="6" t="s">
        <v>502</v>
      </c>
      <c r="B334" s="14" t="s">
        <v>269</v>
      </c>
      <c r="C334" s="6" t="s">
        <v>111</v>
      </c>
      <c r="D334" s="6" t="s">
        <v>128</v>
      </c>
      <c r="E334" s="6" t="s">
        <v>79</v>
      </c>
      <c r="F334" s="6">
        <f t="shared" si="52"/>
        <v>178</v>
      </c>
      <c r="G334" s="6">
        <v>0</v>
      </c>
      <c r="H334" s="6">
        <v>58</v>
      </c>
      <c r="I334" s="6">
        <v>0</v>
      </c>
      <c r="J334" s="6"/>
      <c r="K334" s="6">
        <v>120</v>
      </c>
      <c r="L334" s="14"/>
    </row>
    <row r="335" spans="1:12" ht="49.5" customHeight="1">
      <c r="A335" s="6" t="s">
        <v>503</v>
      </c>
      <c r="B335" s="14" t="s">
        <v>57</v>
      </c>
      <c r="C335" s="6" t="s">
        <v>111</v>
      </c>
      <c r="D335" s="6" t="s">
        <v>128</v>
      </c>
      <c r="E335" s="6" t="s">
        <v>79</v>
      </c>
      <c r="F335" s="6">
        <f t="shared" si="52"/>
        <v>220</v>
      </c>
      <c r="G335" s="6">
        <v>20</v>
      </c>
      <c r="H335" s="6">
        <v>50</v>
      </c>
      <c r="I335" s="6">
        <v>0</v>
      </c>
      <c r="J335" s="6"/>
      <c r="K335" s="6">
        <v>150</v>
      </c>
      <c r="L335" s="14" t="s">
        <v>275</v>
      </c>
    </row>
    <row r="336" spans="1:12" ht="69" customHeight="1">
      <c r="A336" s="6" t="s">
        <v>504</v>
      </c>
      <c r="B336" s="14" t="s">
        <v>490</v>
      </c>
      <c r="C336" s="6">
        <v>2010</v>
      </c>
      <c r="D336" s="6" t="s">
        <v>128</v>
      </c>
      <c r="E336" s="6" t="s">
        <v>79</v>
      </c>
      <c r="F336" s="6">
        <f t="shared" si="52"/>
        <v>10</v>
      </c>
      <c r="G336" s="6"/>
      <c r="H336" s="6">
        <v>10</v>
      </c>
      <c r="I336" s="6"/>
      <c r="J336" s="6"/>
      <c r="K336" s="6"/>
      <c r="L336" s="14"/>
    </row>
    <row r="337" spans="1:12" ht="48" customHeight="1">
      <c r="A337" s="6" t="s">
        <v>505</v>
      </c>
      <c r="B337" s="14" t="s">
        <v>491</v>
      </c>
      <c r="C337" s="6">
        <v>2010</v>
      </c>
      <c r="D337" s="6" t="s">
        <v>128</v>
      </c>
      <c r="E337" s="6" t="s">
        <v>79</v>
      </c>
      <c r="F337" s="6">
        <f t="shared" si="52"/>
        <v>22</v>
      </c>
      <c r="G337" s="6"/>
      <c r="H337" s="6">
        <v>22</v>
      </c>
      <c r="I337" s="6"/>
      <c r="J337" s="6"/>
      <c r="K337" s="6"/>
      <c r="L337" s="14"/>
    </row>
    <row r="338" spans="1:12" ht="135" customHeight="1">
      <c r="A338" s="6" t="s">
        <v>506</v>
      </c>
      <c r="B338" s="14" t="s">
        <v>492</v>
      </c>
      <c r="C338" s="6" t="s">
        <v>111</v>
      </c>
      <c r="D338" s="6" t="s">
        <v>60</v>
      </c>
      <c r="E338" s="6" t="s">
        <v>493</v>
      </c>
      <c r="F338" s="6">
        <f t="shared" si="52"/>
        <v>0</v>
      </c>
      <c r="G338" s="6"/>
      <c r="H338" s="6"/>
      <c r="I338" s="6"/>
      <c r="J338" s="6"/>
      <c r="K338" s="6"/>
      <c r="L338" s="14" t="s">
        <v>495</v>
      </c>
    </row>
    <row r="339" spans="1:12" ht="95.25" customHeight="1">
      <c r="A339" s="6" t="s">
        <v>507</v>
      </c>
      <c r="B339" s="14" t="s">
        <v>494</v>
      </c>
      <c r="C339" s="6" t="s">
        <v>111</v>
      </c>
      <c r="D339" s="6" t="s">
        <v>61</v>
      </c>
      <c r="E339" s="6" t="s">
        <v>493</v>
      </c>
      <c r="F339" s="6">
        <f t="shared" si="52"/>
        <v>0</v>
      </c>
      <c r="G339" s="6"/>
      <c r="H339" s="6"/>
      <c r="I339" s="6"/>
      <c r="J339" s="6"/>
      <c r="K339" s="6"/>
      <c r="L339" s="14" t="s">
        <v>18</v>
      </c>
    </row>
    <row r="340" spans="1:12" ht="120" customHeight="1">
      <c r="A340" s="6" t="s">
        <v>508</v>
      </c>
      <c r="B340" s="14" t="s">
        <v>19</v>
      </c>
      <c r="C340" s="6" t="s">
        <v>111</v>
      </c>
      <c r="D340" s="6" t="s">
        <v>62</v>
      </c>
      <c r="E340" s="6" t="s">
        <v>493</v>
      </c>
      <c r="F340" s="6">
        <f t="shared" si="52"/>
        <v>0</v>
      </c>
      <c r="G340" s="6"/>
      <c r="H340" s="6"/>
      <c r="I340" s="6"/>
      <c r="J340" s="6"/>
      <c r="K340" s="6"/>
      <c r="L340" s="14" t="s">
        <v>496</v>
      </c>
    </row>
    <row r="341" spans="1:12" ht="47.25" customHeight="1">
      <c r="A341" s="6" t="s">
        <v>509</v>
      </c>
      <c r="B341" s="14" t="s">
        <v>497</v>
      </c>
      <c r="C341" s="6"/>
      <c r="D341" s="6" t="s">
        <v>498</v>
      </c>
      <c r="E341" s="6" t="s">
        <v>493</v>
      </c>
      <c r="F341" s="6">
        <f t="shared" si="52"/>
        <v>0</v>
      </c>
      <c r="G341" s="6"/>
      <c r="H341" s="6"/>
      <c r="I341" s="6"/>
      <c r="J341" s="6"/>
      <c r="K341" s="6"/>
      <c r="L341" s="14"/>
    </row>
    <row r="342" spans="1:12" ht="38.25" customHeight="1">
      <c r="A342" s="6"/>
      <c r="B342" s="14" t="s">
        <v>677</v>
      </c>
      <c r="C342" s="6">
        <v>2012</v>
      </c>
      <c r="D342" s="6" t="s">
        <v>128</v>
      </c>
      <c r="E342" s="6" t="s">
        <v>678</v>
      </c>
      <c r="F342" s="6">
        <f t="shared" si="52"/>
        <v>8000</v>
      </c>
      <c r="G342" s="6"/>
      <c r="H342" s="6"/>
      <c r="I342" s="6"/>
      <c r="J342" s="6">
        <v>8000</v>
      </c>
      <c r="K342" s="6"/>
      <c r="L342" s="14"/>
    </row>
    <row r="343" spans="1:12" ht="15.75">
      <c r="A343" s="6" t="s">
        <v>510</v>
      </c>
      <c r="B343" s="9" t="s">
        <v>93</v>
      </c>
      <c r="C343" s="6"/>
      <c r="D343" s="6"/>
      <c r="E343" s="6"/>
      <c r="F343" s="6">
        <f t="shared" si="52"/>
        <v>8753</v>
      </c>
      <c r="G343" s="15">
        <f>SUM(G333:G341)</f>
        <v>183</v>
      </c>
      <c r="H343" s="15">
        <f>SUM(H333:H341)</f>
        <v>300</v>
      </c>
      <c r="I343" s="15">
        <f>SUM(I333:I341)</f>
        <v>0</v>
      </c>
      <c r="J343" s="15">
        <f>SUM(J333:J342)</f>
        <v>8000</v>
      </c>
      <c r="K343" s="15">
        <f>SUM(K333:K341)</f>
        <v>270</v>
      </c>
      <c r="L343" s="14"/>
    </row>
    <row r="344" spans="1:12" ht="25.5">
      <c r="A344" s="6" t="s">
        <v>511</v>
      </c>
      <c r="B344" s="14" t="s">
        <v>71</v>
      </c>
      <c r="C344" s="6"/>
      <c r="D344" s="6"/>
      <c r="E344" s="6"/>
      <c r="F344" s="6"/>
      <c r="G344" s="6"/>
      <c r="H344" s="6"/>
      <c r="I344" s="6"/>
      <c r="J344" s="6"/>
      <c r="K344" s="6"/>
      <c r="L344" s="14"/>
    </row>
    <row r="345" spans="1:12" ht="27" customHeight="1">
      <c r="A345" s="6" t="s">
        <v>512</v>
      </c>
      <c r="B345" s="14" t="s">
        <v>678</v>
      </c>
      <c r="C345" s="6"/>
      <c r="D345" s="6"/>
      <c r="E345" s="6"/>
      <c r="F345" s="6">
        <f aca="true" t="shared" si="53" ref="F345:K345">SUM(F343)</f>
        <v>8753</v>
      </c>
      <c r="G345" s="6">
        <f t="shared" si="53"/>
        <v>183</v>
      </c>
      <c r="H345" s="6">
        <f t="shared" si="53"/>
        <v>300</v>
      </c>
      <c r="I345" s="6">
        <f t="shared" si="53"/>
        <v>0</v>
      </c>
      <c r="J345" s="6">
        <f t="shared" si="53"/>
        <v>8000</v>
      </c>
      <c r="K345" s="6">
        <f t="shared" si="53"/>
        <v>270</v>
      </c>
      <c r="L345" s="14"/>
    </row>
    <row r="346" spans="1:13" ht="22.5" customHeight="1">
      <c r="A346" s="200" t="s">
        <v>262</v>
      </c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8"/>
    </row>
    <row r="347" spans="1:13" ht="81" customHeight="1">
      <c r="A347" s="6" t="s">
        <v>513</v>
      </c>
      <c r="B347" s="6" t="s">
        <v>20</v>
      </c>
      <c r="C347" s="6" t="s">
        <v>111</v>
      </c>
      <c r="D347" s="6" t="s">
        <v>179</v>
      </c>
      <c r="E347" s="6" t="s">
        <v>74</v>
      </c>
      <c r="F347" s="6">
        <f aca="true" t="shared" si="54" ref="F347:F362">SUM(G347:K347)</f>
        <v>61.7</v>
      </c>
      <c r="G347" s="6">
        <v>10.9</v>
      </c>
      <c r="H347" s="6">
        <v>12.5</v>
      </c>
      <c r="I347" s="6">
        <v>19.5</v>
      </c>
      <c r="J347" s="6">
        <v>10.8</v>
      </c>
      <c r="K347" s="6">
        <v>8</v>
      </c>
      <c r="L347" s="6" t="s">
        <v>21</v>
      </c>
      <c r="M347" s="8"/>
    </row>
    <row r="348" spans="1:13" ht="110.25" customHeight="1">
      <c r="A348" s="6" t="s">
        <v>514</v>
      </c>
      <c r="B348" s="6" t="s">
        <v>181</v>
      </c>
      <c r="C348" s="6" t="s">
        <v>111</v>
      </c>
      <c r="D348" s="6" t="s">
        <v>179</v>
      </c>
      <c r="E348" s="6" t="s">
        <v>74</v>
      </c>
      <c r="F348" s="6">
        <f t="shared" si="54"/>
        <v>121.7</v>
      </c>
      <c r="G348" s="6">
        <v>87.7</v>
      </c>
      <c r="H348" s="6">
        <v>10</v>
      </c>
      <c r="I348" s="6">
        <v>10.3</v>
      </c>
      <c r="J348" s="6">
        <v>7.7</v>
      </c>
      <c r="K348" s="6">
        <v>6</v>
      </c>
      <c r="L348" s="6" t="s">
        <v>22</v>
      </c>
      <c r="M348" s="8"/>
    </row>
    <row r="349" spans="1:13" ht="41.25" customHeight="1">
      <c r="A349" s="6" t="s">
        <v>515</v>
      </c>
      <c r="B349" s="6" t="s">
        <v>180</v>
      </c>
      <c r="C349" s="6" t="s">
        <v>111</v>
      </c>
      <c r="D349" s="6" t="s">
        <v>179</v>
      </c>
      <c r="E349" s="6" t="s">
        <v>74</v>
      </c>
      <c r="F349" s="6">
        <f t="shared" si="54"/>
        <v>26482.5</v>
      </c>
      <c r="G349" s="6">
        <v>20298.7</v>
      </c>
      <c r="H349" s="6">
        <v>5265</v>
      </c>
      <c r="I349" s="6">
        <v>602</v>
      </c>
      <c r="J349" s="6">
        <v>176.8</v>
      </c>
      <c r="K349" s="6">
        <v>140</v>
      </c>
      <c r="L349" s="6" t="s">
        <v>182</v>
      </c>
      <c r="M349" s="8"/>
    </row>
    <row r="350" spans="1:13" ht="54" customHeight="1">
      <c r="A350" s="6" t="s">
        <v>516</v>
      </c>
      <c r="B350" s="6" t="s">
        <v>183</v>
      </c>
      <c r="C350" s="6" t="s">
        <v>111</v>
      </c>
      <c r="D350" s="6" t="s">
        <v>179</v>
      </c>
      <c r="E350" s="6" t="s">
        <v>74</v>
      </c>
      <c r="F350" s="6">
        <f t="shared" si="54"/>
        <v>202.88000000000002</v>
      </c>
      <c r="G350" s="6">
        <v>47.3</v>
      </c>
      <c r="H350" s="6">
        <v>39</v>
      </c>
      <c r="I350" s="6">
        <v>62.5</v>
      </c>
      <c r="J350" s="6">
        <v>14.08</v>
      </c>
      <c r="K350" s="6">
        <v>40</v>
      </c>
      <c r="L350" s="6" t="s">
        <v>499</v>
      </c>
      <c r="M350" s="8"/>
    </row>
    <row r="351" spans="1:13" ht="59.25" customHeight="1">
      <c r="A351" s="6" t="s">
        <v>517</v>
      </c>
      <c r="B351" s="6" t="s">
        <v>184</v>
      </c>
      <c r="C351" s="6" t="s">
        <v>111</v>
      </c>
      <c r="D351" s="6" t="s">
        <v>179</v>
      </c>
      <c r="E351" s="6" t="s">
        <v>74</v>
      </c>
      <c r="F351" s="6">
        <f t="shared" si="54"/>
        <v>1452.4</v>
      </c>
      <c r="G351" s="6">
        <v>469.5</v>
      </c>
      <c r="H351" s="6">
        <v>291.5</v>
      </c>
      <c r="I351" s="6">
        <v>195.5</v>
      </c>
      <c r="J351" s="6">
        <v>175.9</v>
      </c>
      <c r="K351" s="6">
        <v>320</v>
      </c>
      <c r="L351" s="6" t="s">
        <v>185</v>
      </c>
      <c r="M351" s="8"/>
    </row>
    <row r="352" spans="1:13" ht="45.75" customHeight="1">
      <c r="A352" s="6" t="s">
        <v>518</v>
      </c>
      <c r="B352" s="6" t="s">
        <v>186</v>
      </c>
      <c r="C352" s="6" t="s">
        <v>111</v>
      </c>
      <c r="D352" s="6" t="s">
        <v>179</v>
      </c>
      <c r="E352" s="6" t="s">
        <v>74</v>
      </c>
      <c r="F352" s="6">
        <f t="shared" si="54"/>
        <v>42.85</v>
      </c>
      <c r="G352" s="6">
        <v>9.8</v>
      </c>
      <c r="H352" s="6">
        <v>9.5</v>
      </c>
      <c r="I352" s="6">
        <v>8.9</v>
      </c>
      <c r="J352" s="6">
        <v>4.05</v>
      </c>
      <c r="K352" s="6">
        <v>10.6</v>
      </c>
      <c r="L352" s="6" t="s">
        <v>188</v>
      </c>
      <c r="M352" s="8"/>
    </row>
    <row r="353" spans="1:13" ht="57" customHeight="1">
      <c r="A353" s="6" t="s">
        <v>519</v>
      </c>
      <c r="B353" s="6" t="s">
        <v>187</v>
      </c>
      <c r="C353" s="6" t="s">
        <v>111</v>
      </c>
      <c r="D353" s="6" t="s">
        <v>179</v>
      </c>
      <c r="E353" s="6" t="s">
        <v>74</v>
      </c>
      <c r="F353" s="6">
        <f t="shared" si="54"/>
        <v>7218.1</v>
      </c>
      <c r="G353" s="6">
        <v>1956</v>
      </c>
      <c r="H353" s="6">
        <v>1092</v>
      </c>
      <c r="I353" s="6">
        <v>4157</v>
      </c>
      <c r="J353" s="6">
        <v>9.6</v>
      </c>
      <c r="K353" s="6">
        <v>3.5</v>
      </c>
      <c r="L353" s="6" t="s">
        <v>189</v>
      </c>
      <c r="M353" s="8"/>
    </row>
    <row r="354" spans="1:13" ht="67.5" customHeight="1">
      <c r="A354" s="6" t="s">
        <v>520</v>
      </c>
      <c r="B354" s="6" t="s">
        <v>23</v>
      </c>
      <c r="C354" s="6" t="s">
        <v>111</v>
      </c>
      <c r="D354" s="6" t="s">
        <v>179</v>
      </c>
      <c r="E354" s="6" t="s">
        <v>74</v>
      </c>
      <c r="F354" s="6">
        <f t="shared" si="54"/>
        <v>83.16</v>
      </c>
      <c r="G354" s="6">
        <v>21.4</v>
      </c>
      <c r="H354" s="6">
        <v>19.5</v>
      </c>
      <c r="I354" s="6">
        <v>19.6</v>
      </c>
      <c r="J354" s="6">
        <v>6.16</v>
      </c>
      <c r="K354" s="6">
        <v>16.5</v>
      </c>
      <c r="L354" s="6" t="s">
        <v>190</v>
      </c>
      <c r="M354" s="8"/>
    </row>
    <row r="355" spans="1:12" ht="27.75" customHeight="1">
      <c r="A355" s="6" t="s">
        <v>521</v>
      </c>
      <c r="B355" s="14" t="s">
        <v>191</v>
      </c>
      <c r="C355" s="6"/>
      <c r="D355" s="6" t="s">
        <v>179</v>
      </c>
      <c r="E355" s="6"/>
      <c r="F355" s="6">
        <f t="shared" si="54"/>
        <v>0</v>
      </c>
      <c r="G355" s="6"/>
      <c r="H355" s="6"/>
      <c r="I355" s="6"/>
      <c r="J355" s="6"/>
      <c r="K355" s="6"/>
      <c r="L355" s="14" t="s">
        <v>192</v>
      </c>
    </row>
    <row r="356" spans="1:12" ht="54" customHeight="1">
      <c r="A356" s="6" t="s">
        <v>522</v>
      </c>
      <c r="B356" s="14" t="s">
        <v>278</v>
      </c>
      <c r="C356" s="6" t="s">
        <v>111</v>
      </c>
      <c r="D356" s="6" t="s">
        <v>179</v>
      </c>
      <c r="E356" s="6"/>
      <c r="F356" s="6">
        <f t="shared" si="54"/>
        <v>358.75</v>
      </c>
      <c r="G356" s="6">
        <v>358.75</v>
      </c>
      <c r="H356" s="6"/>
      <c r="I356" s="6"/>
      <c r="J356" s="6"/>
      <c r="K356" s="6"/>
      <c r="L356" s="14" t="s">
        <v>193</v>
      </c>
    </row>
    <row r="357" spans="1:12" ht="36" customHeight="1">
      <c r="A357" s="6" t="s">
        <v>523</v>
      </c>
      <c r="B357" s="14" t="s">
        <v>194</v>
      </c>
      <c r="C357" s="6" t="s">
        <v>111</v>
      </c>
      <c r="D357" s="6" t="s">
        <v>179</v>
      </c>
      <c r="E357" s="6" t="s">
        <v>74</v>
      </c>
      <c r="F357" s="6">
        <f t="shared" si="54"/>
        <v>20.7</v>
      </c>
      <c r="G357" s="6">
        <v>3.2</v>
      </c>
      <c r="H357" s="6">
        <v>7</v>
      </c>
      <c r="I357" s="6">
        <v>3.5</v>
      </c>
      <c r="J357" s="6">
        <v>0</v>
      </c>
      <c r="K357" s="6">
        <v>7</v>
      </c>
      <c r="L357" s="14" t="s">
        <v>195</v>
      </c>
    </row>
    <row r="358" spans="1:12" ht="55.5" customHeight="1">
      <c r="A358" s="6" t="s">
        <v>524</v>
      </c>
      <c r="B358" s="14" t="s">
        <v>279</v>
      </c>
      <c r="C358" s="6" t="s">
        <v>111</v>
      </c>
      <c r="D358" s="6" t="s">
        <v>179</v>
      </c>
      <c r="E358" s="6" t="s">
        <v>74</v>
      </c>
      <c r="F358" s="6">
        <f t="shared" si="54"/>
        <v>8111.2</v>
      </c>
      <c r="G358" s="6">
        <v>1367</v>
      </c>
      <c r="H358" s="6">
        <v>3520</v>
      </c>
      <c r="I358" s="6">
        <v>1851</v>
      </c>
      <c r="J358" s="6">
        <v>873.2</v>
      </c>
      <c r="K358" s="6">
        <v>500</v>
      </c>
      <c r="L358" s="14" t="s">
        <v>196</v>
      </c>
    </row>
    <row r="359" spans="1:12" ht="45.75" customHeight="1">
      <c r="A359" s="6" t="s">
        <v>525</v>
      </c>
      <c r="B359" s="14" t="s">
        <v>197</v>
      </c>
      <c r="C359" s="6" t="s">
        <v>111</v>
      </c>
      <c r="D359" s="6" t="s">
        <v>179</v>
      </c>
      <c r="E359" s="6" t="s">
        <v>74</v>
      </c>
      <c r="F359" s="6">
        <f t="shared" si="54"/>
        <v>115.14</v>
      </c>
      <c r="G359" s="6">
        <v>10.24</v>
      </c>
      <c r="H359" s="6">
        <v>37</v>
      </c>
      <c r="I359" s="6">
        <v>26.2</v>
      </c>
      <c r="J359" s="6">
        <v>31.7</v>
      </c>
      <c r="K359" s="6">
        <v>10</v>
      </c>
      <c r="L359" s="14" t="s">
        <v>198</v>
      </c>
    </row>
    <row r="360" spans="1:12" ht="45.75" customHeight="1">
      <c r="A360" s="6" t="s">
        <v>526</v>
      </c>
      <c r="B360" s="14" t="s">
        <v>500</v>
      </c>
      <c r="C360" s="6">
        <v>2011</v>
      </c>
      <c r="D360" s="6" t="s">
        <v>179</v>
      </c>
      <c r="E360" s="6" t="s">
        <v>74</v>
      </c>
      <c r="F360" s="6">
        <f t="shared" si="54"/>
        <v>10</v>
      </c>
      <c r="G360" s="6"/>
      <c r="H360" s="6"/>
      <c r="I360" s="6">
        <v>10</v>
      </c>
      <c r="J360" s="6">
        <v>0</v>
      </c>
      <c r="K360" s="6"/>
      <c r="L360" s="14"/>
    </row>
    <row r="361" spans="1:12" ht="60.75" customHeight="1">
      <c r="A361" s="6" t="s">
        <v>527</v>
      </c>
      <c r="B361" s="14" t="s">
        <v>24</v>
      </c>
      <c r="C361" s="6" t="s">
        <v>152</v>
      </c>
      <c r="D361" s="6" t="s">
        <v>179</v>
      </c>
      <c r="E361" s="6" t="s">
        <v>74</v>
      </c>
      <c r="F361" s="6">
        <f t="shared" si="54"/>
        <v>462.6</v>
      </c>
      <c r="G361" s="6"/>
      <c r="H361" s="6"/>
      <c r="I361" s="6">
        <v>280</v>
      </c>
      <c r="J361" s="6">
        <v>182.6</v>
      </c>
      <c r="K361" s="6"/>
      <c r="L361" s="14"/>
    </row>
    <row r="362" spans="1:12" ht="15.75">
      <c r="A362" s="6" t="s">
        <v>528</v>
      </c>
      <c r="B362" s="7" t="s">
        <v>263</v>
      </c>
      <c r="C362" s="6"/>
      <c r="D362" s="6"/>
      <c r="E362" s="6"/>
      <c r="F362" s="6">
        <f t="shared" si="54"/>
        <v>44743.68</v>
      </c>
      <c r="G362" s="15">
        <f>SUM(G347:G361)</f>
        <v>24640.49</v>
      </c>
      <c r="H362" s="15">
        <f>SUM(H347:H361)</f>
        <v>10303</v>
      </c>
      <c r="I362" s="15">
        <f>SUM(I347:I361)</f>
        <v>7246</v>
      </c>
      <c r="J362" s="15">
        <f>SUM(J347:J361)</f>
        <v>1492.5900000000001</v>
      </c>
      <c r="K362" s="15">
        <f>SUM(K347:K361)</f>
        <v>1061.6</v>
      </c>
      <c r="L362" s="14">
        <f>SUM(G362:K362)</f>
        <v>44743.68</v>
      </c>
    </row>
    <row r="363" spans="1:12" ht="14.25" customHeight="1">
      <c r="A363" s="6" t="s">
        <v>529</v>
      </c>
      <c r="B363" s="14" t="s">
        <v>71</v>
      </c>
      <c r="C363" s="6"/>
      <c r="D363" s="6"/>
      <c r="E363" s="6"/>
      <c r="F363" s="15"/>
      <c r="G363" s="6"/>
      <c r="H363" s="6"/>
      <c r="I363" s="6"/>
      <c r="J363" s="6"/>
      <c r="K363" s="6"/>
      <c r="L363" s="14">
        <f>SUM(G363:K363)</f>
        <v>0</v>
      </c>
    </row>
    <row r="364" spans="1:12" ht="17.25" customHeight="1">
      <c r="A364" s="6" t="s">
        <v>530</v>
      </c>
      <c r="B364" s="14" t="s">
        <v>211</v>
      </c>
      <c r="C364" s="6"/>
      <c r="D364" s="6"/>
      <c r="E364" s="6"/>
      <c r="F364" s="6">
        <f aca="true" t="shared" si="55" ref="F364:K364">SUM(F362)</f>
        <v>44743.68</v>
      </c>
      <c r="G364" s="6">
        <f t="shared" si="55"/>
        <v>24640.49</v>
      </c>
      <c r="H364" s="6">
        <f t="shared" si="55"/>
        <v>10303</v>
      </c>
      <c r="I364" s="6">
        <f t="shared" si="55"/>
        <v>7246</v>
      </c>
      <c r="J364" s="6">
        <f t="shared" si="55"/>
        <v>1492.5900000000001</v>
      </c>
      <c r="K364" s="6">
        <f t="shared" si="55"/>
        <v>1061.6</v>
      </c>
      <c r="L364" s="14">
        <f>SUM(G364:K364)</f>
        <v>44743.68</v>
      </c>
    </row>
    <row r="365" spans="1:12" ht="14.25" customHeight="1">
      <c r="A365" s="6" t="s">
        <v>531</v>
      </c>
      <c r="B365" s="14" t="s">
        <v>84</v>
      </c>
      <c r="C365" s="6"/>
      <c r="D365" s="6"/>
      <c r="E365" s="6"/>
      <c r="F365" s="6"/>
      <c r="G365" s="6"/>
      <c r="H365" s="6"/>
      <c r="I365" s="6"/>
      <c r="J365" s="6"/>
      <c r="K365" s="6"/>
      <c r="L365" s="14"/>
    </row>
    <row r="366" spans="1:12" ht="17.25" customHeight="1">
      <c r="A366" s="6" t="s">
        <v>532</v>
      </c>
      <c r="B366" s="14" t="s">
        <v>72</v>
      </c>
      <c r="C366" s="6"/>
      <c r="D366" s="6"/>
      <c r="E366" s="6"/>
      <c r="F366" s="6"/>
      <c r="G366" s="6"/>
      <c r="H366" s="6"/>
      <c r="I366" s="6"/>
      <c r="J366" s="6"/>
      <c r="K366" s="6"/>
      <c r="L366" s="14"/>
    </row>
    <row r="367" spans="1:13" ht="18" customHeight="1">
      <c r="A367" s="218" t="s">
        <v>265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K367" s="219"/>
      <c r="L367" s="219"/>
      <c r="M367" s="8"/>
    </row>
    <row r="368" spans="1:12" ht="51" customHeight="1">
      <c r="A368" s="6" t="s">
        <v>546</v>
      </c>
      <c r="B368" s="14" t="s">
        <v>206</v>
      </c>
      <c r="C368" s="6" t="s">
        <v>130</v>
      </c>
      <c r="D368" s="6" t="s">
        <v>207</v>
      </c>
      <c r="E368" s="6" t="s">
        <v>73</v>
      </c>
      <c r="F368" s="6">
        <f aca="true" t="shared" si="56" ref="F368:F376">SUM(G368:K368)</f>
        <v>97000</v>
      </c>
      <c r="G368" s="6">
        <v>48000</v>
      </c>
      <c r="H368" s="6">
        <v>49000</v>
      </c>
      <c r="I368" s="6"/>
      <c r="J368" s="6"/>
      <c r="K368" s="6"/>
      <c r="L368" s="29" t="s">
        <v>25</v>
      </c>
    </row>
    <row r="369" spans="1:12" ht="38.25" customHeight="1">
      <c r="A369" s="6" t="s">
        <v>547</v>
      </c>
      <c r="B369" s="14"/>
      <c r="C369" s="6" t="s">
        <v>130</v>
      </c>
      <c r="D369" s="6" t="s">
        <v>208</v>
      </c>
      <c r="E369" s="6" t="s">
        <v>73</v>
      </c>
      <c r="F369" s="6">
        <f t="shared" si="56"/>
        <v>45672</v>
      </c>
      <c r="G369" s="6">
        <v>24672</v>
      </c>
      <c r="H369" s="6">
        <v>21000</v>
      </c>
      <c r="I369" s="6"/>
      <c r="J369" s="6"/>
      <c r="K369" s="6"/>
      <c r="L369" s="29"/>
    </row>
    <row r="370" spans="1:12" ht="38.25" customHeight="1">
      <c r="A370" s="6" t="s">
        <v>548</v>
      </c>
      <c r="B370" s="14"/>
      <c r="C370" s="6" t="s">
        <v>130</v>
      </c>
      <c r="D370" s="6" t="s">
        <v>217</v>
      </c>
      <c r="E370" s="6" t="s">
        <v>73</v>
      </c>
      <c r="F370" s="6">
        <f t="shared" si="56"/>
        <v>44000</v>
      </c>
      <c r="G370" s="6">
        <v>21000</v>
      </c>
      <c r="H370" s="6">
        <v>23000</v>
      </c>
      <c r="I370" s="6"/>
      <c r="J370" s="6"/>
      <c r="K370" s="6"/>
      <c r="L370" s="29"/>
    </row>
    <row r="371" spans="1:12" ht="38.25" customHeight="1">
      <c r="A371" s="6" t="s">
        <v>549</v>
      </c>
      <c r="B371" s="14" t="s">
        <v>533</v>
      </c>
      <c r="C371" s="6" t="s">
        <v>213</v>
      </c>
      <c r="D371" s="6" t="s">
        <v>534</v>
      </c>
      <c r="E371" s="6" t="s">
        <v>73</v>
      </c>
      <c r="F371" s="6">
        <f t="shared" si="56"/>
        <v>1335900</v>
      </c>
      <c r="G371" s="6"/>
      <c r="H371" s="6"/>
      <c r="I371" s="6">
        <v>632200</v>
      </c>
      <c r="J371" s="6">
        <v>703700</v>
      </c>
      <c r="K371" s="6"/>
      <c r="L371" s="29"/>
    </row>
    <row r="372" spans="1:12" ht="38.25" customHeight="1">
      <c r="A372" s="6" t="s">
        <v>550</v>
      </c>
      <c r="B372" s="14" t="s">
        <v>535</v>
      </c>
      <c r="C372" s="6" t="s">
        <v>213</v>
      </c>
      <c r="D372" s="6" t="s">
        <v>536</v>
      </c>
      <c r="E372" s="6" t="s">
        <v>73</v>
      </c>
      <c r="F372" s="6">
        <f t="shared" si="56"/>
        <v>60300</v>
      </c>
      <c r="G372" s="6"/>
      <c r="H372" s="6"/>
      <c r="I372" s="6">
        <v>29000</v>
      </c>
      <c r="J372" s="6">
        <v>31300</v>
      </c>
      <c r="K372" s="6"/>
      <c r="L372" s="29"/>
    </row>
    <row r="373" spans="1:12" ht="38.25" customHeight="1">
      <c r="A373" s="6" t="s">
        <v>551</v>
      </c>
      <c r="B373" s="14" t="s">
        <v>26</v>
      </c>
      <c r="C373" s="6" t="s">
        <v>213</v>
      </c>
      <c r="D373" s="6" t="s">
        <v>537</v>
      </c>
      <c r="E373" s="6" t="s">
        <v>73</v>
      </c>
      <c r="F373" s="6">
        <f t="shared" si="56"/>
        <v>59450</v>
      </c>
      <c r="G373" s="6"/>
      <c r="H373" s="6"/>
      <c r="I373" s="6">
        <v>29000</v>
      </c>
      <c r="J373" s="6">
        <v>30450</v>
      </c>
      <c r="K373" s="6"/>
      <c r="L373" s="29"/>
    </row>
    <row r="374" spans="1:12" ht="39.75" customHeight="1">
      <c r="A374" s="6" t="s">
        <v>552</v>
      </c>
      <c r="B374" s="14" t="s">
        <v>209</v>
      </c>
      <c r="C374" s="6" t="s">
        <v>111</v>
      </c>
      <c r="D374" s="6" t="s">
        <v>643</v>
      </c>
      <c r="E374" s="6" t="s">
        <v>73</v>
      </c>
      <c r="F374" s="6">
        <f t="shared" si="56"/>
        <v>1550</v>
      </c>
      <c r="G374" s="6">
        <v>250</v>
      </c>
      <c r="H374" s="6">
        <v>400</v>
      </c>
      <c r="I374" s="6">
        <v>400</v>
      </c>
      <c r="J374" s="6">
        <v>500</v>
      </c>
      <c r="K374" s="6"/>
      <c r="L374" s="29" t="s">
        <v>218</v>
      </c>
    </row>
    <row r="375" spans="1:12" ht="30" customHeight="1">
      <c r="A375" s="6" t="s">
        <v>553</v>
      </c>
      <c r="B375" s="14" t="s">
        <v>210</v>
      </c>
      <c r="C375" s="6" t="s">
        <v>111</v>
      </c>
      <c r="D375" s="6" t="s">
        <v>208</v>
      </c>
      <c r="E375" s="6" t="s">
        <v>73</v>
      </c>
      <c r="F375" s="6">
        <f t="shared" si="56"/>
        <v>10</v>
      </c>
      <c r="G375" s="6">
        <v>10</v>
      </c>
      <c r="H375" s="6">
        <v>0</v>
      </c>
      <c r="I375" s="6">
        <v>0</v>
      </c>
      <c r="J375" s="6">
        <v>0</v>
      </c>
      <c r="K375" s="6"/>
      <c r="L375" s="29" t="s">
        <v>27</v>
      </c>
    </row>
    <row r="376" spans="1:12" ht="24.75" customHeight="1">
      <c r="A376" s="6" t="s">
        <v>554</v>
      </c>
      <c r="B376" s="14" t="s">
        <v>28</v>
      </c>
      <c r="C376" s="6" t="s">
        <v>111</v>
      </c>
      <c r="D376" s="6" t="s">
        <v>217</v>
      </c>
      <c r="E376" s="6" t="s">
        <v>73</v>
      </c>
      <c r="F376" s="6">
        <f t="shared" si="56"/>
        <v>17</v>
      </c>
      <c r="G376" s="6">
        <v>12</v>
      </c>
      <c r="H376" s="6">
        <v>5</v>
      </c>
      <c r="I376" s="6">
        <v>0</v>
      </c>
      <c r="J376" s="6">
        <v>0</v>
      </c>
      <c r="K376" s="6"/>
      <c r="L376" s="29" t="s">
        <v>219</v>
      </c>
    </row>
    <row r="377" spans="1:12" ht="15.75">
      <c r="A377" s="6" t="s">
        <v>555</v>
      </c>
      <c r="B377" s="7" t="s">
        <v>94</v>
      </c>
      <c r="C377" s="6"/>
      <c r="D377" s="14"/>
      <c r="E377" s="6"/>
      <c r="F377" s="18">
        <f aca="true" t="shared" si="57" ref="F377:K377">SUM(F374:F376)</f>
        <v>1577</v>
      </c>
      <c r="G377" s="18">
        <f t="shared" si="57"/>
        <v>272</v>
      </c>
      <c r="H377" s="18">
        <f t="shared" si="57"/>
        <v>405</v>
      </c>
      <c r="I377" s="18">
        <f t="shared" si="57"/>
        <v>400</v>
      </c>
      <c r="J377" s="18">
        <f t="shared" si="57"/>
        <v>500</v>
      </c>
      <c r="K377" s="18">
        <f t="shared" si="57"/>
        <v>0</v>
      </c>
      <c r="L377" s="29">
        <f>SUM(G377:K377)</f>
        <v>1577</v>
      </c>
    </row>
    <row r="378" spans="1:12" ht="25.5">
      <c r="A378" s="6" t="s">
        <v>556</v>
      </c>
      <c r="B378" s="14" t="s">
        <v>71</v>
      </c>
      <c r="C378" s="6"/>
      <c r="D378" s="14"/>
      <c r="E378" s="6"/>
      <c r="F378" s="6"/>
      <c r="G378" s="6"/>
      <c r="H378" s="6"/>
      <c r="I378" s="6"/>
      <c r="J378" s="6"/>
      <c r="K378" s="6"/>
      <c r="L378" s="29">
        <f>SUM(G378:K378)</f>
        <v>0</v>
      </c>
    </row>
    <row r="379" spans="1:12" ht="12.75">
      <c r="A379" s="6" t="s">
        <v>557</v>
      </c>
      <c r="B379" s="35" t="s">
        <v>77</v>
      </c>
      <c r="C379" s="6"/>
      <c r="D379" s="14"/>
      <c r="E379" s="6"/>
      <c r="F379" s="6"/>
      <c r="G379" s="6"/>
      <c r="H379" s="6"/>
      <c r="I379" s="6"/>
      <c r="J379" s="6"/>
      <c r="K379" s="6"/>
      <c r="L379" s="29">
        <f>SUM(G379:K379)</f>
        <v>0</v>
      </c>
    </row>
    <row r="380" spans="1:12" ht="12.75">
      <c r="A380" s="6" t="s">
        <v>558</v>
      </c>
      <c r="B380" s="35" t="s">
        <v>81</v>
      </c>
      <c r="C380" s="6"/>
      <c r="D380" s="14"/>
      <c r="E380" s="6"/>
      <c r="F380" s="19"/>
      <c r="G380" s="19"/>
      <c r="H380" s="19"/>
      <c r="I380" s="19"/>
      <c r="J380" s="19"/>
      <c r="K380" s="19"/>
      <c r="L380" s="29">
        <f>SUM(G380:K380)</f>
        <v>0</v>
      </c>
    </row>
    <row r="381" spans="1:12" s="37" customFormat="1" ht="18.75" customHeight="1">
      <c r="A381" s="6" t="s">
        <v>559</v>
      </c>
      <c r="B381" s="35" t="s">
        <v>595</v>
      </c>
      <c r="C381" s="6"/>
      <c r="D381" s="14"/>
      <c r="E381" s="6"/>
      <c r="F381" s="19">
        <f aca="true" t="shared" si="58" ref="F381:K381">SUM(F377)</f>
        <v>1577</v>
      </c>
      <c r="G381" s="19">
        <f t="shared" si="58"/>
        <v>272</v>
      </c>
      <c r="H381" s="19">
        <f t="shared" si="58"/>
        <v>405</v>
      </c>
      <c r="I381" s="19">
        <f t="shared" si="58"/>
        <v>400</v>
      </c>
      <c r="J381" s="19">
        <f t="shared" si="58"/>
        <v>500</v>
      </c>
      <c r="K381" s="19">
        <f t="shared" si="58"/>
        <v>0</v>
      </c>
      <c r="L381" s="29">
        <f>SUM(G381:K381)</f>
        <v>1577</v>
      </c>
    </row>
    <row r="382" spans="1:12" s="37" customFormat="1" ht="18.75" customHeight="1">
      <c r="A382" s="237" t="s">
        <v>667</v>
      </c>
      <c r="B382" s="238"/>
      <c r="C382" s="238"/>
      <c r="D382" s="238"/>
      <c r="E382" s="219"/>
      <c r="F382" s="219"/>
      <c r="G382" s="219"/>
      <c r="H382" s="219"/>
      <c r="I382" s="219"/>
      <c r="J382" s="219"/>
      <c r="K382" s="219"/>
      <c r="L382" s="239"/>
    </row>
    <row r="383" spans="1:12" ht="30.75" customHeight="1">
      <c r="A383" s="44" t="s">
        <v>560</v>
      </c>
      <c r="B383" s="68" t="s">
        <v>142</v>
      </c>
      <c r="C383" s="41" t="s">
        <v>153</v>
      </c>
      <c r="D383" s="25" t="s">
        <v>128</v>
      </c>
      <c r="E383" s="23" t="s">
        <v>79</v>
      </c>
      <c r="F383" s="6">
        <f aca="true" t="shared" si="59" ref="F383:F395">SUM(G383:K383)</f>
        <v>10800</v>
      </c>
      <c r="G383" s="6">
        <v>2000</v>
      </c>
      <c r="H383" s="6">
        <v>8300</v>
      </c>
      <c r="I383" s="6">
        <v>500</v>
      </c>
      <c r="J383" s="6"/>
      <c r="K383" s="44"/>
      <c r="L383" s="133" t="s">
        <v>539</v>
      </c>
    </row>
    <row r="384" spans="1:12" ht="27.75" customHeight="1">
      <c r="A384" s="44" t="s">
        <v>733</v>
      </c>
      <c r="B384" s="130"/>
      <c r="C384" s="43"/>
      <c r="D384" s="31"/>
      <c r="E384" s="23" t="s">
        <v>74</v>
      </c>
      <c r="F384" s="6">
        <f t="shared" si="59"/>
        <v>500</v>
      </c>
      <c r="G384" s="6"/>
      <c r="H384" s="6"/>
      <c r="I384" s="6">
        <v>500</v>
      </c>
      <c r="J384" s="6"/>
      <c r="K384" s="44"/>
      <c r="L384" s="132" t="s">
        <v>538</v>
      </c>
    </row>
    <row r="385" spans="1:12" ht="29.25" customHeight="1">
      <c r="A385" s="44" t="s">
        <v>561</v>
      </c>
      <c r="B385" s="39" t="s">
        <v>540</v>
      </c>
      <c r="C385" s="36" t="s">
        <v>129</v>
      </c>
      <c r="D385" s="31" t="s">
        <v>128</v>
      </c>
      <c r="E385" s="6" t="s">
        <v>79</v>
      </c>
      <c r="F385" s="6">
        <f t="shared" si="59"/>
        <v>2300</v>
      </c>
      <c r="G385" s="6"/>
      <c r="H385" s="6">
        <v>1700</v>
      </c>
      <c r="I385" s="6">
        <v>600</v>
      </c>
      <c r="J385" s="6"/>
      <c r="K385" s="6"/>
      <c r="L385" s="132" t="s">
        <v>542</v>
      </c>
    </row>
    <row r="386" spans="1:12" ht="45" customHeight="1">
      <c r="A386" s="44" t="s">
        <v>734</v>
      </c>
      <c r="B386" s="59" t="s">
        <v>541</v>
      </c>
      <c r="C386" s="36"/>
      <c r="D386" s="31"/>
      <c r="E386" s="6" t="s">
        <v>74</v>
      </c>
      <c r="F386" s="6">
        <f t="shared" si="59"/>
        <v>600</v>
      </c>
      <c r="G386" s="6"/>
      <c r="H386" s="6"/>
      <c r="I386" s="6">
        <v>600</v>
      </c>
      <c r="J386" s="6"/>
      <c r="K386" s="6"/>
      <c r="L386" s="132" t="s">
        <v>543</v>
      </c>
    </row>
    <row r="387" spans="1:12" ht="34.5" customHeight="1">
      <c r="A387" s="44" t="s">
        <v>562</v>
      </c>
      <c r="B387" s="39" t="s">
        <v>736</v>
      </c>
      <c r="C387" s="36">
        <v>2012</v>
      </c>
      <c r="D387" s="31"/>
      <c r="E387" s="6" t="s">
        <v>79</v>
      </c>
      <c r="F387" s="6">
        <f t="shared" si="59"/>
        <v>1170</v>
      </c>
      <c r="G387" s="6"/>
      <c r="H387" s="6"/>
      <c r="I387" s="6"/>
      <c r="J387" s="6">
        <v>1170</v>
      </c>
      <c r="K387" s="6"/>
      <c r="L387" s="132"/>
    </row>
    <row r="388" spans="1:12" ht="45" customHeight="1">
      <c r="A388" s="159" t="s">
        <v>737</v>
      </c>
      <c r="B388" s="30" t="s">
        <v>735</v>
      </c>
      <c r="C388" s="36"/>
      <c r="D388" s="31"/>
      <c r="E388" s="6" t="s">
        <v>74</v>
      </c>
      <c r="F388" s="6">
        <f t="shared" si="59"/>
        <v>2730</v>
      </c>
      <c r="G388" s="6"/>
      <c r="H388" s="6"/>
      <c r="I388" s="6"/>
      <c r="J388" s="6">
        <v>2730</v>
      </c>
      <c r="K388" s="6"/>
      <c r="L388" s="132"/>
    </row>
    <row r="389" spans="1:12" ht="69.75" customHeight="1">
      <c r="A389" s="6" t="s">
        <v>563</v>
      </c>
      <c r="B389" s="59" t="s">
        <v>143</v>
      </c>
      <c r="C389" s="6" t="s">
        <v>111</v>
      </c>
      <c r="D389" s="6" t="s">
        <v>128</v>
      </c>
      <c r="E389" s="6" t="s">
        <v>79</v>
      </c>
      <c r="F389" s="6">
        <f t="shared" si="59"/>
        <v>352</v>
      </c>
      <c r="G389" s="6">
        <v>52</v>
      </c>
      <c r="H389" s="6">
        <v>100</v>
      </c>
      <c r="I389" s="6">
        <v>0</v>
      </c>
      <c r="J389" s="6"/>
      <c r="K389" s="6">
        <v>200</v>
      </c>
      <c r="L389" s="90" t="s">
        <v>144</v>
      </c>
    </row>
    <row r="390" spans="1:12" ht="52.5" customHeight="1">
      <c r="A390" s="41" t="s">
        <v>564</v>
      </c>
      <c r="B390" s="39" t="s">
        <v>642</v>
      </c>
      <c r="C390" s="42" t="s">
        <v>665</v>
      </c>
      <c r="D390" s="25" t="s">
        <v>664</v>
      </c>
      <c r="E390" s="25" t="s">
        <v>73</v>
      </c>
      <c r="F390" s="6">
        <f t="shared" si="59"/>
        <v>112000</v>
      </c>
      <c r="G390" s="6">
        <v>0</v>
      </c>
      <c r="H390" s="6">
        <v>0</v>
      </c>
      <c r="I390" s="6">
        <v>52000</v>
      </c>
      <c r="J390" s="6">
        <v>60000</v>
      </c>
      <c r="K390" s="6">
        <v>0</v>
      </c>
      <c r="L390" s="133" t="s">
        <v>29</v>
      </c>
    </row>
    <row r="391" spans="1:12" ht="28.5" customHeight="1">
      <c r="A391" s="41" t="s">
        <v>738</v>
      </c>
      <c r="B391" s="59"/>
      <c r="C391" s="85">
        <v>2012</v>
      </c>
      <c r="D391" s="25" t="s">
        <v>128</v>
      </c>
      <c r="E391" s="23" t="s">
        <v>79</v>
      </c>
      <c r="F391" s="6">
        <v>1684</v>
      </c>
      <c r="G391" s="6"/>
      <c r="H391" s="6"/>
      <c r="I391" s="6"/>
      <c r="J391" s="6">
        <v>1684</v>
      </c>
      <c r="K391" s="44"/>
      <c r="L391" s="133" t="s">
        <v>683</v>
      </c>
    </row>
    <row r="392" spans="1:12" ht="28.5" customHeight="1">
      <c r="A392" s="41" t="s">
        <v>739</v>
      </c>
      <c r="B392" s="30"/>
      <c r="C392" s="85">
        <v>2012</v>
      </c>
      <c r="D392" s="31"/>
      <c r="E392" s="23" t="s">
        <v>74</v>
      </c>
      <c r="F392" s="6">
        <f t="shared" si="59"/>
        <v>14248</v>
      </c>
      <c r="G392" s="6"/>
      <c r="H392" s="6"/>
      <c r="I392" s="6"/>
      <c r="J392" s="6">
        <v>14248</v>
      </c>
      <c r="K392" s="44"/>
      <c r="L392" s="132"/>
    </row>
    <row r="393" spans="1:12" ht="25.5">
      <c r="A393" s="41" t="s">
        <v>565</v>
      </c>
      <c r="B393" s="30" t="s">
        <v>544</v>
      </c>
      <c r="C393" s="6" t="s">
        <v>129</v>
      </c>
      <c r="D393" s="31" t="s">
        <v>545</v>
      </c>
      <c r="E393" s="25" t="s">
        <v>73</v>
      </c>
      <c r="F393" s="6">
        <f t="shared" si="59"/>
        <v>29000</v>
      </c>
      <c r="G393" s="6"/>
      <c r="H393" s="6"/>
      <c r="I393" s="6">
        <v>29000</v>
      </c>
      <c r="J393" s="6"/>
      <c r="K393" s="6"/>
      <c r="L393" s="132"/>
    </row>
    <row r="394" spans="1:12" ht="42" customHeight="1">
      <c r="A394" s="43" t="s">
        <v>566</v>
      </c>
      <c r="B394" s="14" t="s">
        <v>237</v>
      </c>
      <c r="C394" s="6" t="s">
        <v>111</v>
      </c>
      <c r="D394" s="31" t="s">
        <v>128</v>
      </c>
      <c r="E394" s="31" t="s">
        <v>79</v>
      </c>
      <c r="F394" s="6">
        <f t="shared" si="59"/>
        <v>1588</v>
      </c>
      <c r="G394" s="6">
        <v>1588</v>
      </c>
      <c r="H394" s="6">
        <v>0</v>
      </c>
      <c r="I394" s="6">
        <v>0</v>
      </c>
      <c r="J394" s="6"/>
      <c r="K394" s="6"/>
      <c r="L394" s="90"/>
    </row>
    <row r="395" spans="1:12" ht="33.75" customHeight="1">
      <c r="A395" s="43" t="s">
        <v>567</v>
      </c>
      <c r="B395" s="14" t="s">
        <v>676</v>
      </c>
      <c r="C395" s="6" t="s">
        <v>111</v>
      </c>
      <c r="D395" s="31" t="s">
        <v>128</v>
      </c>
      <c r="E395" s="31" t="s">
        <v>79</v>
      </c>
      <c r="F395" s="6">
        <f t="shared" si="59"/>
        <v>2539</v>
      </c>
      <c r="G395" s="6"/>
      <c r="H395" s="6"/>
      <c r="I395" s="6"/>
      <c r="J395" s="6">
        <v>2539</v>
      </c>
      <c r="K395" s="6"/>
      <c r="L395" s="90"/>
    </row>
    <row r="396" spans="1:12" ht="15.75">
      <c r="A396" s="134" t="s">
        <v>568</v>
      </c>
      <c r="B396" s="113" t="s">
        <v>266</v>
      </c>
      <c r="C396" s="31"/>
      <c r="D396" s="31"/>
      <c r="E396" s="31"/>
      <c r="F396" s="15">
        <f aca="true" t="shared" si="60" ref="F396:K396">SUM(F383:F394)</f>
        <v>176972</v>
      </c>
      <c r="G396" s="15">
        <f t="shared" si="60"/>
        <v>3640</v>
      </c>
      <c r="H396" s="15">
        <f t="shared" si="60"/>
        <v>10100</v>
      </c>
      <c r="I396" s="15">
        <f t="shared" si="60"/>
        <v>83200</v>
      </c>
      <c r="J396" s="15">
        <f t="shared" si="60"/>
        <v>79832</v>
      </c>
      <c r="K396" s="15">
        <f t="shared" si="60"/>
        <v>200</v>
      </c>
      <c r="L396" s="87"/>
    </row>
    <row r="397" spans="1:12" ht="25.5">
      <c r="A397" s="6" t="s">
        <v>569</v>
      </c>
      <c r="B397" s="14" t="s">
        <v>71</v>
      </c>
      <c r="C397" s="6"/>
      <c r="D397" s="6"/>
      <c r="E397" s="6"/>
      <c r="F397" s="6"/>
      <c r="G397" s="6"/>
      <c r="H397" s="6"/>
      <c r="I397" s="6"/>
      <c r="J397" s="6"/>
      <c r="K397" s="6"/>
      <c r="L397" s="87"/>
    </row>
    <row r="398" spans="1:12" ht="12.75">
      <c r="A398" s="6" t="s">
        <v>570</v>
      </c>
      <c r="B398" s="14" t="s">
        <v>77</v>
      </c>
      <c r="C398" s="6"/>
      <c r="D398" s="6"/>
      <c r="E398" s="6"/>
      <c r="F398" s="6">
        <f aca="true" t="shared" si="61" ref="F398:K398">SUM(F384,F386,F388,F392)</f>
        <v>18078</v>
      </c>
      <c r="G398" s="6">
        <f t="shared" si="61"/>
        <v>0</v>
      </c>
      <c r="H398" s="6">
        <f t="shared" si="61"/>
        <v>0</v>
      </c>
      <c r="I398" s="6">
        <f t="shared" si="61"/>
        <v>1100</v>
      </c>
      <c r="J398" s="6">
        <f t="shared" si="61"/>
        <v>16978</v>
      </c>
      <c r="K398" s="6">
        <f t="shared" si="61"/>
        <v>0</v>
      </c>
      <c r="L398" s="87"/>
    </row>
    <row r="399" spans="1:12" ht="12.75">
      <c r="A399" s="6" t="s">
        <v>571</v>
      </c>
      <c r="B399" s="14" t="s">
        <v>81</v>
      </c>
      <c r="C399" s="6"/>
      <c r="D399" s="6"/>
      <c r="E399" s="6"/>
      <c r="F399" s="6">
        <f aca="true" t="shared" si="62" ref="F399:K399">SUM(F383+F385,F389+F394+F391+F387)</f>
        <v>17894</v>
      </c>
      <c r="G399" s="6">
        <f t="shared" si="62"/>
        <v>3640</v>
      </c>
      <c r="H399" s="6">
        <f t="shared" si="62"/>
        <v>10100</v>
      </c>
      <c r="I399" s="6">
        <f t="shared" si="62"/>
        <v>1100</v>
      </c>
      <c r="J399" s="6">
        <f t="shared" si="62"/>
        <v>2854</v>
      </c>
      <c r="K399" s="6">
        <f t="shared" si="62"/>
        <v>200</v>
      </c>
      <c r="L399" s="87"/>
    </row>
    <row r="400" spans="1:12" ht="12.75">
      <c r="A400" s="6" t="s">
        <v>572</v>
      </c>
      <c r="B400" s="35" t="s">
        <v>72</v>
      </c>
      <c r="C400" s="6"/>
      <c r="D400" s="6"/>
      <c r="E400" s="6"/>
      <c r="F400" s="6">
        <f aca="true" t="shared" si="63" ref="F400:K400">SUM(F390,F393)</f>
        <v>141000</v>
      </c>
      <c r="G400" s="6">
        <f t="shared" si="63"/>
        <v>0</v>
      </c>
      <c r="H400" s="6">
        <f t="shared" si="63"/>
        <v>0</v>
      </c>
      <c r="I400" s="6">
        <f t="shared" si="63"/>
        <v>81000</v>
      </c>
      <c r="J400" s="6">
        <f t="shared" si="63"/>
        <v>60000</v>
      </c>
      <c r="K400" s="6">
        <f t="shared" si="63"/>
        <v>0</v>
      </c>
      <c r="L400" s="87"/>
    </row>
    <row r="401" spans="1:12" ht="12.75">
      <c r="A401" s="6" t="s">
        <v>573</v>
      </c>
      <c r="B401" s="35" t="s">
        <v>82</v>
      </c>
      <c r="C401" s="6"/>
      <c r="D401" s="6"/>
      <c r="E401" s="6"/>
      <c r="F401" s="6"/>
      <c r="G401" s="6"/>
      <c r="H401" s="6"/>
      <c r="I401" s="6"/>
      <c r="J401" s="6"/>
      <c r="K401" s="6"/>
      <c r="L401" s="14"/>
    </row>
    <row r="402" spans="1:12" ht="16.5" customHeight="1">
      <c r="A402" s="212" t="s">
        <v>95</v>
      </c>
      <c r="B402" s="213"/>
      <c r="C402" s="213"/>
      <c r="D402" s="213"/>
      <c r="E402" s="214"/>
      <c r="F402" s="100">
        <f aca="true" t="shared" si="64" ref="F402:K402">SUM(F28+F61+F70+F102+F117+F145+F167+F207+F236+F263+F290+F320+F343+F362+F377+F396)</f>
        <v>2095783.6199999999</v>
      </c>
      <c r="G402" s="100">
        <f t="shared" si="64"/>
        <v>309203.63</v>
      </c>
      <c r="H402" s="100">
        <f t="shared" si="64"/>
        <v>247949.8</v>
      </c>
      <c r="I402" s="100">
        <f t="shared" si="64"/>
        <v>525451</v>
      </c>
      <c r="J402" s="100">
        <f t="shared" si="64"/>
        <v>706739.59</v>
      </c>
      <c r="K402" s="100">
        <f t="shared" si="64"/>
        <v>306439.6</v>
      </c>
      <c r="L402" s="94"/>
    </row>
    <row r="403" spans="1:12" ht="29.25" customHeight="1">
      <c r="A403" s="6" t="s">
        <v>574</v>
      </c>
      <c r="B403" s="14" t="s">
        <v>71</v>
      </c>
      <c r="C403" s="6"/>
      <c r="D403" s="6"/>
      <c r="E403" s="6"/>
      <c r="F403" s="6">
        <f aca="true" t="shared" si="65" ref="F403:K403">SUM(F404:F408)</f>
        <v>2095783.62</v>
      </c>
      <c r="G403" s="6">
        <f t="shared" si="65"/>
        <v>309203.63</v>
      </c>
      <c r="H403" s="6">
        <f t="shared" si="65"/>
        <v>247949.8</v>
      </c>
      <c r="I403" s="6">
        <f t="shared" si="65"/>
        <v>525451</v>
      </c>
      <c r="J403" s="6">
        <f t="shared" si="65"/>
        <v>706739.5900000001</v>
      </c>
      <c r="K403" s="6">
        <f t="shared" si="65"/>
        <v>306439.6</v>
      </c>
      <c r="L403" s="94"/>
    </row>
    <row r="404" spans="1:12" ht="12.75">
      <c r="A404" s="6" t="s">
        <v>575</v>
      </c>
      <c r="B404" s="14" t="s">
        <v>216</v>
      </c>
      <c r="C404" s="6"/>
      <c r="D404" s="6"/>
      <c r="E404" s="6"/>
      <c r="F404" s="6">
        <f aca="true" t="shared" si="66" ref="F404:K404">SUM(F265,F322+F295+F237)</f>
        <v>19498.3</v>
      </c>
      <c r="G404" s="6">
        <f t="shared" si="66"/>
        <v>1283.2</v>
      </c>
      <c r="H404" s="6">
        <f t="shared" si="66"/>
        <v>628</v>
      </c>
      <c r="I404" s="6">
        <f t="shared" si="66"/>
        <v>2862</v>
      </c>
      <c r="J404" s="6">
        <f t="shared" si="66"/>
        <v>13065.099999999999</v>
      </c>
      <c r="K404" s="6">
        <f t="shared" si="66"/>
        <v>1660</v>
      </c>
      <c r="L404" s="94"/>
    </row>
    <row r="405" spans="1:12" ht="12.75">
      <c r="A405" s="6" t="s">
        <v>576</v>
      </c>
      <c r="B405" s="35" t="s">
        <v>77</v>
      </c>
      <c r="C405" s="6"/>
      <c r="D405" s="6"/>
      <c r="E405" s="6"/>
      <c r="F405" s="60">
        <f aca="true" t="shared" si="67" ref="F405:K405">SUM(F104+F147+F169+F209+F238+F266+F292+F323+F364+F398+F121+F343)</f>
        <v>933632.88</v>
      </c>
      <c r="G405" s="60">
        <f t="shared" si="67"/>
        <v>133756.99000000002</v>
      </c>
      <c r="H405" s="60">
        <f t="shared" si="67"/>
        <v>116424.8</v>
      </c>
      <c r="I405" s="60">
        <f t="shared" si="67"/>
        <v>197740.1</v>
      </c>
      <c r="J405" s="60">
        <f t="shared" si="67"/>
        <v>308622.3900000001</v>
      </c>
      <c r="K405" s="60">
        <f t="shared" si="67"/>
        <v>177088.6</v>
      </c>
      <c r="L405" s="94"/>
    </row>
    <row r="406" spans="1:12" ht="12.75">
      <c r="A406" s="6" t="s">
        <v>577</v>
      </c>
      <c r="B406" s="35" t="s">
        <v>81</v>
      </c>
      <c r="C406" s="6"/>
      <c r="D406" s="6"/>
      <c r="E406" s="6"/>
      <c r="F406" s="95">
        <f aca="true" t="shared" si="68" ref="F406:K406">SUM(F63+F72+F105+F148+F170+F210+F239+F267+F293+F324+F399+F120)</f>
        <v>378522.43999999994</v>
      </c>
      <c r="G406" s="95">
        <f t="shared" si="68"/>
        <v>23927.940000000002</v>
      </c>
      <c r="H406" s="95">
        <f t="shared" si="68"/>
        <v>31946.5</v>
      </c>
      <c r="I406" s="95">
        <f t="shared" si="68"/>
        <v>132870.4</v>
      </c>
      <c r="J406" s="95">
        <f t="shared" si="68"/>
        <v>139589.6</v>
      </c>
      <c r="K406" s="95">
        <f t="shared" si="68"/>
        <v>50188</v>
      </c>
      <c r="L406" s="94"/>
    </row>
    <row r="407" spans="1:12" ht="12.75">
      <c r="A407" s="6" t="s">
        <v>578</v>
      </c>
      <c r="B407" s="35" t="s">
        <v>72</v>
      </c>
      <c r="C407" s="6"/>
      <c r="D407" s="6"/>
      <c r="E407" s="6"/>
      <c r="F407" s="6">
        <f aca="true" t="shared" si="69" ref="F407:K407">SUM(F31+F64+F73+F149+F171,F212+F294+F381+F119+F240+F400)</f>
        <v>533553.5</v>
      </c>
      <c r="G407" s="6">
        <f t="shared" si="69"/>
        <v>121196.5</v>
      </c>
      <c r="H407" s="6">
        <f t="shared" si="69"/>
        <v>69436.5</v>
      </c>
      <c r="I407" s="6">
        <f t="shared" si="69"/>
        <v>109034.5</v>
      </c>
      <c r="J407" s="6">
        <f t="shared" si="69"/>
        <v>205438</v>
      </c>
      <c r="K407" s="6">
        <f t="shared" si="69"/>
        <v>28448</v>
      </c>
      <c r="L407" s="94"/>
    </row>
    <row r="408" spans="1:12" ht="12.75">
      <c r="A408" s="6" t="s">
        <v>579</v>
      </c>
      <c r="B408" s="35" t="s">
        <v>82</v>
      </c>
      <c r="C408" s="6"/>
      <c r="D408" s="6"/>
      <c r="E408" s="6"/>
      <c r="F408" s="6">
        <f aca="true" t="shared" si="70" ref="F408:K408">SUM(F65,F269,F122,F211,F325)</f>
        <v>230576.5</v>
      </c>
      <c r="G408" s="6">
        <f t="shared" si="70"/>
        <v>29039</v>
      </c>
      <c r="H408" s="6">
        <f t="shared" si="70"/>
        <v>29514</v>
      </c>
      <c r="I408" s="6">
        <f t="shared" si="70"/>
        <v>82944</v>
      </c>
      <c r="J408" s="6">
        <f t="shared" si="70"/>
        <v>40024.5</v>
      </c>
      <c r="K408" s="6">
        <f t="shared" si="70"/>
        <v>49055</v>
      </c>
      <c r="L408" s="180"/>
    </row>
    <row r="409" spans="6:11" ht="12.75">
      <c r="F409" s="20"/>
      <c r="G409" s="20"/>
      <c r="H409" s="20"/>
      <c r="I409" s="20"/>
      <c r="J409" s="20"/>
      <c r="K409" s="20"/>
    </row>
  </sheetData>
  <sheetProtection/>
  <mergeCells count="84">
    <mergeCell ref="A9:L9"/>
    <mergeCell ref="A10:A12"/>
    <mergeCell ref="B10:B12"/>
    <mergeCell ref="L10:L12"/>
    <mergeCell ref="C10:C12"/>
    <mergeCell ref="D10:D12"/>
    <mergeCell ref="E10:E12"/>
    <mergeCell ref="F10:F12"/>
    <mergeCell ref="B8:L8"/>
    <mergeCell ref="A382:L382"/>
    <mergeCell ref="A173:D173"/>
    <mergeCell ref="A190:D190"/>
    <mergeCell ref="E329:E330"/>
    <mergeCell ref="D329:D330"/>
    <mergeCell ref="B329:B330"/>
    <mergeCell ref="A329:A330"/>
    <mergeCell ref="A245:A248"/>
    <mergeCell ref="A270:L270"/>
    <mergeCell ref="L29:L30"/>
    <mergeCell ref="L18:L20"/>
    <mergeCell ref="C18:C20"/>
    <mergeCell ref="D18:D20"/>
    <mergeCell ref="F18:F20"/>
    <mergeCell ref="F3:K3"/>
    <mergeCell ref="A32:L32"/>
    <mergeCell ref="A29:A30"/>
    <mergeCell ref="B29:B30"/>
    <mergeCell ref="C29:C30"/>
    <mergeCell ref="D29:D30"/>
    <mergeCell ref="E3:E6"/>
    <mergeCell ref="A21:L21"/>
    <mergeCell ref="E29:E30"/>
    <mergeCell ref="F29:F30"/>
    <mergeCell ref="A107:L107"/>
    <mergeCell ref="B67:B68"/>
    <mergeCell ref="D67:D68"/>
    <mergeCell ref="E67:E68"/>
    <mergeCell ref="A2:L2"/>
    <mergeCell ref="A17:L17"/>
    <mergeCell ref="A18:A20"/>
    <mergeCell ref="B18:B20"/>
    <mergeCell ref="E18:E20"/>
    <mergeCell ref="A3:A6"/>
    <mergeCell ref="B3:B6"/>
    <mergeCell ref="D3:D6"/>
    <mergeCell ref="C3:C6"/>
    <mergeCell ref="L3:L6"/>
    <mergeCell ref="A66:L66"/>
    <mergeCell ref="A213:L213"/>
    <mergeCell ref="A150:L150"/>
    <mergeCell ref="D135:D136"/>
    <mergeCell ref="L67:L68"/>
    <mergeCell ref="A123:L123"/>
    <mergeCell ref="A74:L74"/>
    <mergeCell ref="C67:C68"/>
    <mergeCell ref="A172:L172"/>
    <mergeCell ref="F67:F68"/>
    <mergeCell ref="A241:L241"/>
    <mergeCell ref="L245:L248"/>
    <mergeCell ref="C242:C244"/>
    <mergeCell ref="D245:D248"/>
    <mergeCell ref="E245:E248"/>
    <mergeCell ref="A242:A244"/>
    <mergeCell ref="B243:B244"/>
    <mergeCell ref="C245:C248"/>
    <mergeCell ref="A402:E402"/>
    <mergeCell ref="A327:A328"/>
    <mergeCell ref="B327:B328"/>
    <mergeCell ref="L329:L330"/>
    <mergeCell ref="A346:L346"/>
    <mergeCell ref="L327:L328"/>
    <mergeCell ref="C327:C328"/>
    <mergeCell ref="E327:E328"/>
    <mergeCell ref="A367:L367"/>
    <mergeCell ref="A326:L326"/>
    <mergeCell ref="F327:F328"/>
    <mergeCell ref="A301:A302"/>
    <mergeCell ref="A296:L296"/>
    <mergeCell ref="A297:A299"/>
    <mergeCell ref="B301:B302"/>
    <mergeCell ref="D301:D302"/>
    <mergeCell ref="C301:C302"/>
    <mergeCell ref="C297:C299"/>
    <mergeCell ref="B298:B299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Дума</cp:lastModifiedBy>
  <cp:lastPrinted>2012-03-01T06:39:46Z</cp:lastPrinted>
  <dcterms:created xsi:type="dcterms:W3CDTF">2005-11-01T08:09:47Z</dcterms:created>
  <dcterms:modified xsi:type="dcterms:W3CDTF">2012-03-01T06:48:05Z</dcterms:modified>
  <cp:category/>
  <cp:version/>
  <cp:contentType/>
  <cp:contentStatus/>
</cp:coreProperties>
</file>